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12225" firstSheet="4" activeTab="4"/>
  </bookViews>
  <sheets>
    <sheet name="Summer 99 tire tests" sheetId="1" r:id="rId1"/>
    <sheet name="INFL by speed" sheetId="2" r:id="rId2"/>
    <sheet name="Team Dynamics Rims" sheetId="3" r:id="rId3"/>
    <sheet name="Track Eval" sheetId="4" r:id="rId4"/>
    <sheet name="Goodyear &amp; Dunlop" sheetId="5" r:id="rId5"/>
    <sheet name="Summer Tire Summery" sheetId="6" r:id="rId6"/>
    <sheet name="Wheel Alignment" sheetId="7" r:id="rId7"/>
    <sheet name="9 26 00 FEA" sheetId="8" r:id="rId8"/>
    <sheet name="winter tires" sheetId="9" r:id="rId9"/>
    <sheet name="Owner Evaluations" sheetId="10" r:id="rId10"/>
    <sheet name="11-13-00 prices" sheetId="11" r:id="rId11"/>
  </sheets>
  <definedNames>
    <definedName name="_xlnm._FilterDatabase" localSheetId="3" hidden="1">'Track Eval'!$A$1:$R$26</definedName>
    <definedName name="_xlnm.Print_Area" localSheetId="3">'Track Eval'!$A$1:$S$49</definedName>
    <definedName name="TABLE" localSheetId="4">'Goodyear &amp; Dunlop'!$B$30:$L$55</definedName>
    <definedName name="TABLE" localSheetId="9">'Owner Evaluations'!#REF!</definedName>
    <definedName name="TABLE" localSheetId="0">'Summer 99 tire tests'!$A$1:$G$20</definedName>
    <definedName name="TABLE" localSheetId="3">'Track Eval'!#REF!</definedName>
    <definedName name="TABLE_10" localSheetId="4">'Goodyear &amp; Dunlop'!$A$114:$B$118</definedName>
    <definedName name="TABLE_10" localSheetId="3">'Track Eval'!$A$52:$C$55</definedName>
    <definedName name="TABLE_11" localSheetId="4">'Goodyear &amp; Dunlop'!$A$114:$B$118</definedName>
    <definedName name="TABLE_11" localSheetId="3">'Track Eval'!#REF!</definedName>
    <definedName name="TABLE_12" localSheetId="4">'Goodyear &amp; Dunlop'!$E$114:$K$134</definedName>
    <definedName name="TABLE_12" localSheetId="3">'Track Eval'!#REF!</definedName>
    <definedName name="TABLE_13" localSheetId="4">'Goodyear &amp; Dunlop'!$E$114:$K$134</definedName>
    <definedName name="TABLE_13" localSheetId="3">'Track Eval'!#REF!</definedName>
    <definedName name="TABLE_14" localSheetId="3">'Track Eval'!#REF!</definedName>
    <definedName name="TABLE_15" localSheetId="3">'Track Eval'!#REF!</definedName>
    <definedName name="TABLE_16" localSheetId="3">'Track Eval'!#REF!</definedName>
    <definedName name="TABLE_2" localSheetId="4">'Goodyear &amp; Dunlop'!$B$58:$P$71</definedName>
    <definedName name="TABLE_2" localSheetId="9">'Owner Evaluations'!#REF!</definedName>
    <definedName name="TABLE_2" localSheetId="0">'Summer 99 tire tests'!$A$1:$G$20</definedName>
    <definedName name="TABLE_2" localSheetId="3">'Track Eval'!#REF!</definedName>
    <definedName name="TABLE_3" localSheetId="4">'Goodyear &amp; Dunlop'!#REF!</definedName>
    <definedName name="TABLE_3" localSheetId="9">'Owner Evaluations'!#REF!</definedName>
    <definedName name="TABLE_3" localSheetId="0">'Summer 99 tire tests'!$H$1:$J$20</definedName>
    <definedName name="TABLE_3" localSheetId="3">'Track Eval'!#REF!</definedName>
    <definedName name="TABLE_4" localSheetId="4">'Goodyear &amp; Dunlop'!#REF!</definedName>
    <definedName name="TABLE_4" localSheetId="9">'Owner Evaluations'!#REF!</definedName>
    <definedName name="TABLE_4" localSheetId="0">'Summer 99 tire tests'!$H$1:$J$20</definedName>
    <definedName name="TABLE_4" localSheetId="3">'Track Eval'!#REF!</definedName>
    <definedName name="TABLE_5" localSheetId="4">'Goodyear &amp; Dunlop'!$A$77:$B$97</definedName>
    <definedName name="TABLE_5" localSheetId="9">'Owner Evaluations'!#REF!</definedName>
    <definedName name="TABLE_5" localSheetId="0">'Summer 99 tire tests'!$K$1:$P$20</definedName>
    <definedName name="TABLE_5" localSheetId="3">'Track Eval'!#REF!</definedName>
    <definedName name="TABLE_6" localSheetId="4">'Goodyear &amp; Dunlop'!$A$101:$A$108</definedName>
    <definedName name="TABLE_6" localSheetId="9">'Owner Evaluations'!#REF!</definedName>
    <definedName name="TABLE_6" localSheetId="0">'Summer 99 tire tests'!$K$1:$P$20</definedName>
    <definedName name="TABLE_6" localSheetId="3">'Track Eval'!#REF!</definedName>
    <definedName name="TABLE_7" localSheetId="4">'Goodyear &amp; Dunlop'!$B$72:$K$72</definedName>
    <definedName name="TABLE_7" localSheetId="9">'Owner Evaluations'!#REF!</definedName>
    <definedName name="TABLE_7" localSheetId="0">'Summer 99 tire tests'!$Q$1:$V$20</definedName>
    <definedName name="TABLE_7" localSheetId="3">'Track Eval'!$A$17:$C$27</definedName>
    <definedName name="TABLE_8" localSheetId="4">'Goodyear &amp; Dunlop'!$B$72:$K$72</definedName>
    <definedName name="TABLE_8" localSheetId="9">'Owner Evaluations'!$A$1:$M$26</definedName>
    <definedName name="TABLE_8" localSheetId="0">'Summer 99 tire tests'!$W$1:$Y$20</definedName>
    <definedName name="TABLE_8" localSheetId="3">'Track Eval'!$A$17:$C$27</definedName>
    <definedName name="TABLE_9" localSheetId="4">'Goodyear &amp; Dunlop'!$B$72:$K$72</definedName>
    <definedName name="TABLE_9" localSheetId="0">'Summer 99 tire tests'!$W$1:$Y$20</definedName>
    <definedName name="TABLE_9" localSheetId="3">'Track Eval'!$A$52:$C$55</definedName>
    <definedName name="TIRES" localSheetId="4">'Goodyear &amp; Dunlop'!$A$77:$A$77</definedName>
  </definedNames>
  <calcPr fullCalcOnLoad="1"/>
</workbook>
</file>

<file path=xl/sharedStrings.xml><?xml version="1.0" encoding="utf-8"?>
<sst xmlns="http://schemas.openxmlformats.org/spreadsheetml/2006/main" count="1749" uniqueCount="634">
  <si>
    <t>Bridgestone</t>
  </si>
  <si>
    <t>Potenza S-02 Pole Position</t>
  </si>
  <si>
    <t>Max Performance</t>
  </si>
  <si>
    <t>235/40ZR17</t>
  </si>
  <si>
    <t>Dunlop</t>
  </si>
  <si>
    <t>SP Sport 9000 Hydro</t>
  </si>
  <si>
    <t>Yokohama</t>
  </si>
  <si>
    <t>AVS Sport</t>
  </si>
  <si>
    <t>235/40ZR17 90W</t>
  </si>
  <si>
    <t>Real World Road Ride Ratings</t>
  </si>
  <si>
    <t>Ride Comfort</t>
  </si>
  <si>
    <t>Noise Comfort</t>
  </si>
  <si>
    <t>Handling</t>
  </si>
  <si>
    <t>Road Rating</t>
  </si>
  <si>
    <t>Performance Test Track Test Drive Ratings</t>
  </si>
  <si>
    <t>Dry</t>
  </si>
  <si>
    <t>Wet</t>
  </si>
  <si>
    <t>Traction</t>
  </si>
  <si>
    <t>Response</t>
  </si>
  <si>
    <t>Braking</t>
  </si>
  <si>
    <t>Track Rating</t>
  </si>
  <si>
    <t>Combined</t>
  </si>
  <si>
    <t>Performance Test Track Drive Lap Times</t>
  </si>
  <si>
    <t>Lap Time (Sec.)</t>
  </si>
  <si>
    <t>BFGoodrich</t>
  </si>
  <si>
    <t>g-Force T/A KD</t>
  </si>
  <si>
    <t>225/45R17</t>
  </si>
  <si>
    <t>Michelin</t>
  </si>
  <si>
    <t>Pilot SX MXX3</t>
  </si>
  <si>
    <t>Pirelli</t>
  </si>
  <si>
    <t>PZERO Asimmetrico</t>
  </si>
  <si>
    <t>Potenza RE71</t>
  </si>
  <si>
    <t>Ultra High Performance</t>
  </si>
  <si>
    <t>225/50ZR16</t>
  </si>
  <si>
    <t>SP Sport 8000</t>
  </si>
  <si>
    <t>AVS Intermediate</t>
  </si>
  <si>
    <t>Comp T/A ZR - 3</t>
  </si>
  <si>
    <t>Firestone</t>
  </si>
  <si>
    <t>Firehawk SZ50</t>
  </si>
  <si>
    <t>Goodyear</t>
  </si>
  <si>
    <t>Eagle F1 Steel</t>
  </si>
  <si>
    <t>Turanza Revo H</t>
  </si>
  <si>
    <t>Grand Touring</t>
  </si>
  <si>
    <t>205/55R16 89H</t>
  </si>
  <si>
    <t>Continental</t>
  </si>
  <si>
    <t>TouringContact CH95</t>
  </si>
  <si>
    <t>205/55R16 91H</t>
  </si>
  <si>
    <t>Energy MXV4 Plus</t>
  </si>
  <si>
    <t xml:space="preserve">Dunlop </t>
  </si>
  <si>
    <t>SP 9000</t>
  </si>
  <si>
    <t>S-02</t>
  </si>
  <si>
    <t>BFG</t>
  </si>
  <si>
    <t>RE71</t>
  </si>
  <si>
    <t>SP 8000</t>
  </si>
  <si>
    <t>Comp T/A ZR-3</t>
  </si>
  <si>
    <t>SZ50</t>
  </si>
  <si>
    <t>Eagle F1</t>
  </si>
  <si>
    <t>CH95</t>
  </si>
  <si>
    <t>Brand</t>
  </si>
  <si>
    <t>Model</t>
  </si>
  <si>
    <t>g-force T/A KD</t>
  </si>
  <si>
    <t>Team Dynamics Wheel offset by size</t>
  </si>
  <si>
    <t>Name</t>
  </si>
  <si>
    <t>13x5</t>
  </si>
  <si>
    <t>13x5.5</t>
  </si>
  <si>
    <t>14x6</t>
  </si>
  <si>
    <t>15x6.5</t>
  </si>
  <si>
    <t>15x7</t>
  </si>
  <si>
    <t>16x7</t>
  </si>
  <si>
    <t>16x7.5</t>
  </si>
  <si>
    <t>17x7</t>
  </si>
  <si>
    <t>17x7.5</t>
  </si>
  <si>
    <t>18x8</t>
  </si>
  <si>
    <t>Avenger</t>
  </si>
  <si>
    <t>35/38</t>
  </si>
  <si>
    <t>30/37</t>
  </si>
  <si>
    <t>Cosmos</t>
  </si>
  <si>
    <t>16/38/42</t>
  </si>
  <si>
    <t>17/30/40</t>
  </si>
  <si>
    <t>18/23/35/38/42/45</t>
  </si>
  <si>
    <t>18/37/45</t>
  </si>
  <si>
    <t>Daytona</t>
  </si>
  <si>
    <t>18/38/45</t>
  </si>
  <si>
    <t>DTM</t>
  </si>
  <si>
    <t>16/38</t>
  </si>
  <si>
    <t>22/38/40</t>
  </si>
  <si>
    <t>18/30/37/45</t>
  </si>
  <si>
    <t>20/30/35/40</t>
  </si>
  <si>
    <t>Elegance</t>
  </si>
  <si>
    <t>41/51</t>
  </si>
  <si>
    <t>Monza</t>
  </si>
  <si>
    <t>18/38/49</t>
  </si>
  <si>
    <t>Motorsport</t>
  </si>
  <si>
    <t>13/38</t>
  </si>
  <si>
    <t>Predator</t>
  </si>
  <si>
    <t>Qualifier</t>
  </si>
  <si>
    <t>17/38/40</t>
  </si>
  <si>
    <t>13/38/45</t>
  </si>
  <si>
    <t>Raider</t>
  </si>
  <si>
    <t>18/38</t>
  </si>
  <si>
    <t>Rim 2000</t>
  </si>
  <si>
    <t>18/35</t>
  </si>
  <si>
    <t>18/37</t>
  </si>
  <si>
    <t>Spyder</t>
  </si>
  <si>
    <t>18/35/42</t>
  </si>
  <si>
    <t>18/37/42</t>
  </si>
  <si>
    <t>Super Touring</t>
  </si>
  <si>
    <t>http://www.rimstock.com/wheels/wheel%20headers/wf_wheel%20ranges.html</t>
  </si>
  <si>
    <t>tire</t>
  </si>
  <si>
    <t>section</t>
  </si>
  <si>
    <t>aspect</t>
  </si>
  <si>
    <t>rim</t>
  </si>
  <si>
    <t>ht</t>
  </si>
  <si>
    <t>width</t>
  </si>
  <si>
    <t>delta ht</t>
  </si>
  <si>
    <t>delta width</t>
  </si>
  <si>
    <t>Minus 1</t>
  </si>
  <si>
    <t>OEM</t>
  </si>
  <si>
    <t xml:space="preserve">Plus 1 </t>
  </si>
  <si>
    <t>Plus 2</t>
  </si>
  <si>
    <t>A008</t>
  </si>
  <si>
    <t>yoko nexus</t>
  </si>
  <si>
    <t>AVS</t>
  </si>
  <si>
    <t>Nominal rim</t>
  </si>
  <si>
    <t>offset mm</t>
  </si>
  <si>
    <t>rim in (in)</t>
  </si>
  <si>
    <t>rim out (in)</t>
  </si>
  <si>
    <t>delta in</t>
  </si>
  <si>
    <t>delta out</t>
  </si>
  <si>
    <t>Actual rim</t>
  </si>
  <si>
    <t>Team Dynamics</t>
  </si>
  <si>
    <t>add 1/2 deg castor, &amp; more neg camber -3 deg</t>
  </si>
  <si>
    <t>width (mm)</t>
  </si>
  <si>
    <t>rim"</t>
  </si>
  <si>
    <t>rim/sect w</t>
  </si>
  <si>
    <t>6.0-8.0</t>
  </si>
  <si>
    <t>7.5-9.0</t>
  </si>
  <si>
    <t>7.5-9.5</t>
  </si>
  <si>
    <t>8.5-10.0</t>
  </si>
  <si>
    <t>Size</t>
  </si>
  <si>
    <t>Road Handling</t>
  </si>
  <si>
    <t>Track Handling</t>
  </si>
  <si>
    <t>Dry Track (Sec.)</t>
  </si>
  <si>
    <t>Wet Track (Sec.)</t>
  </si>
  <si>
    <t>wear</t>
  </si>
  <si>
    <t>Wet Trac</t>
  </si>
  <si>
    <t>Cost</t>
  </si>
  <si>
    <t>S4-Z</t>
  </si>
  <si>
    <t>A</t>
  </si>
  <si>
    <t>GOODYEAR</t>
  </si>
  <si>
    <t>EAGLE HP ULTRA</t>
  </si>
  <si>
    <t>235/45HR17</t>
  </si>
  <si>
    <t>N/A</t>
  </si>
  <si>
    <t>P7000 Supersport</t>
  </si>
  <si>
    <t>235/45ZR17</t>
  </si>
  <si>
    <t>Eagle F1 GS-D2</t>
  </si>
  <si>
    <t>SP Sport 9000</t>
  </si>
  <si>
    <t>BF Goodrich</t>
  </si>
  <si>
    <t>Comp T/A ZR</t>
  </si>
  <si>
    <t>Sumitomo</t>
  </si>
  <si>
    <t>HTRZ II</t>
  </si>
  <si>
    <t>AA</t>
  </si>
  <si>
    <t>MICHELIN</t>
  </si>
  <si>
    <t>PILOT SX GT</t>
  </si>
  <si>
    <t>235/45VR17</t>
  </si>
  <si>
    <t>Nitto</t>
  </si>
  <si>
    <t>NT-501</t>
  </si>
  <si>
    <t>SP Sport W-10</t>
  </si>
  <si>
    <t xml:space="preserve">235/40ZR17 </t>
  </si>
  <si>
    <t>A520</t>
  </si>
  <si>
    <t>235/45WR17</t>
  </si>
  <si>
    <t>Eagle GS-C</t>
  </si>
  <si>
    <t>BRIDGESTONE</t>
  </si>
  <si>
    <t>Potenza S-02 Pole</t>
  </si>
  <si>
    <t>PZero Asimmetrico</t>
  </si>
  <si>
    <t>235/45YR17</t>
  </si>
  <si>
    <t>Pilot SX MXX2</t>
  </si>
  <si>
    <t>Potenza S-02</t>
  </si>
  <si>
    <t>MXX3 Pilot SX</t>
  </si>
  <si>
    <t>Nexus</t>
  </si>
  <si>
    <t>Jeff</t>
  </si>
  <si>
    <t>Summer Ultra High Performance</t>
  </si>
  <si>
    <t>235/45 17</t>
  </si>
  <si>
    <t>Comment</t>
  </si>
  <si>
    <t>No longer made</t>
  </si>
  <si>
    <t>sp 8000</t>
  </si>
  <si>
    <t>Great tire at a great price</t>
  </si>
  <si>
    <t>AVS Inter</t>
  </si>
  <si>
    <t>Soft ride and quick</t>
  </si>
  <si>
    <t>AVS IA</t>
  </si>
  <si>
    <t>Sport 9000</t>
  </si>
  <si>
    <t>Highly recommended</t>
  </si>
  <si>
    <t>AVS Sports</t>
  </si>
  <si>
    <t>Replacement for the nexus</t>
  </si>
  <si>
    <t>S-02 Pole P</t>
  </si>
  <si>
    <t>Pzero</t>
  </si>
  <si>
    <t>sx mxx3</t>
  </si>
  <si>
    <t>g-Force SSS</t>
  </si>
  <si>
    <t>Expedia S-01</t>
  </si>
  <si>
    <t xml:space="preserve">g-Force </t>
  </si>
  <si>
    <t>Taylor</t>
  </si>
  <si>
    <t>ext 374</t>
  </si>
  <si>
    <t>MODEL</t>
  </si>
  <si>
    <t>Tire Size</t>
  </si>
  <si>
    <t>MM width</t>
  </si>
  <si>
    <t>Aspect</t>
  </si>
  <si>
    <t>Rim OD</t>
  </si>
  <si>
    <t>Approved Rim Width</t>
  </si>
  <si>
    <t>Meas. Rim Width</t>
  </si>
  <si>
    <t>Section Width</t>
  </si>
  <si>
    <t>O.D.</t>
  </si>
  <si>
    <t>Tread Width</t>
  </si>
  <si>
    <t>Max. Load</t>
  </si>
  <si>
    <t>LOADED RADIUS</t>
  </si>
  <si>
    <t>ROLLING CIRCUM.</t>
  </si>
  <si>
    <t>REVS./ MILES</t>
  </si>
  <si>
    <t>TIRE Wt</t>
  </si>
  <si>
    <t>Tread Depth (32")</t>
  </si>
  <si>
    <t>Firestone  SZ50</t>
  </si>
  <si>
    <t>215/45ZR17</t>
  </si>
  <si>
    <t>7.0-8.5</t>
  </si>
  <si>
    <t>-</t>
  </si>
  <si>
    <t>Eagle F1 GSD 2</t>
  </si>
  <si>
    <t>225/45ZR16</t>
  </si>
  <si>
    <t>7.0 - 8.5</t>
  </si>
  <si>
    <t>6.0 - 8.0</t>
  </si>
  <si>
    <t>Pole S-02</t>
  </si>
  <si>
    <t>6.0-9.0</t>
  </si>
  <si>
    <t>225/55ZR16</t>
  </si>
  <si>
    <t>Goodyear RSA</t>
  </si>
  <si>
    <t>6.0 - 9.0</t>
  </si>
  <si>
    <t>Yokohama AVS S4</t>
  </si>
  <si>
    <t>225/60ZR16</t>
  </si>
  <si>
    <t>225/35ZR17</t>
  </si>
  <si>
    <t>225/45ZR17</t>
  </si>
  <si>
    <t>225/35ZR18</t>
  </si>
  <si>
    <t>225/40ZR18</t>
  </si>
  <si>
    <t>7.5 - 9.0</t>
  </si>
  <si>
    <t>8.0 - 9.5</t>
  </si>
  <si>
    <t>8.0-9.5</t>
  </si>
  <si>
    <t>Yokohama AVS Sport</t>
  </si>
  <si>
    <t>245/45ZR16</t>
  </si>
  <si>
    <t>245/50ZR16</t>
  </si>
  <si>
    <t>6.5 - 9.5</t>
  </si>
  <si>
    <t>6.5-9.5</t>
  </si>
  <si>
    <t>245/40ZR17</t>
  </si>
  <si>
    <t>245/45ZR17</t>
  </si>
  <si>
    <t>offset</t>
  </si>
  <si>
    <t>rim in</t>
  </si>
  <si>
    <t>rim out</t>
  </si>
  <si>
    <t>245/40ZR18</t>
  </si>
  <si>
    <t>245/35ZR19</t>
  </si>
  <si>
    <t>255/50ZR16</t>
  </si>
  <si>
    <t>6.5 - 10.0</t>
  </si>
  <si>
    <t>6.5-10.0</t>
  </si>
  <si>
    <t>255/40ZR17</t>
  </si>
  <si>
    <t>8.0 - 10.0</t>
  </si>
  <si>
    <t>255/45ZR17</t>
  </si>
  <si>
    <t>255/35ZR18</t>
  </si>
  <si>
    <t>8.5 - 10.0</t>
  </si>
  <si>
    <t>255/45ZR18</t>
  </si>
  <si>
    <t>255/40ZR19</t>
  </si>
  <si>
    <t>255/35ZR20</t>
  </si>
  <si>
    <t>265/40ZR17</t>
  </si>
  <si>
    <t>9.0-10.5</t>
  </si>
  <si>
    <t>275/40ZR17</t>
  </si>
  <si>
    <t>8.5 - 11.0</t>
  </si>
  <si>
    <t>9.0-11.0</t>
  </si>
  <si>
    <t>8.0-11.0</t>
  </si>
  <si>
    <t>275/35ZR18</t>
  </si>
  <si>
    <t>285/40ZR17</t>
  </si>
  <si>
    <t>9.5 - 11.0</t>
  </si>
  <si>
    <t>9.5-11.0</t>
  </si>
  <si>
    <t>285/35ZR18</t>
  </si>
  <si>
    <t>285/30ZR20</t>
  </si>
  <si>
    <t>10.0-11.0</t>
  </si>
  <si>
    <t>295/35ZR18</t>
  </si>
  <si>
    <t>10.0-11.5</t>
  </si>
  <si>
    <t>Tire Vendors</t>
  </si>
  <si>
    <t>Rim Lbs</t>
  </si>
  <si>
    <t>Tire Lbs</t>
  </si>
  <si>
    <t>Rim &amp; Tire Lbs</t>
  </si>
  <si>
    <t>Discount Tire Direct</t>
  </si>
  <si>
    <t>(800) 589-6789</t>
  </si>
  <si>
    <t>16" OEM GY</t>
  </si>
  <si>
    <t>The Tire Rack</t>
  </si>
  <si>
    <t>(888) 371-8473</t>
  </si>
  <si>
    <t>16" AVS S4</t>
  </si>
  <si>
    <t>17" AVS Sports</t>
  </si>
  <si>
    <t>Tire Manufacturers</t>
  </si>
  <si>
    <t>(800) 207-8241</t>
  </si>
  <si>
    <t>(800) 847-3272</t>
  </si>
  <si>
    <t>800 543 7522</t>
  </si>
  <si>
    <t>motor sport</t>
  </si>
  <si>
    <t>Mike Van Sicklin</t>
  </si>
  <si>
    <t>Avoid pos camber in corners</t>
  </si>
  <si>
    <t>Coker Vintage Tires</t>
  </si>
  <si>
    <t>(800) 251-6336</t>
  </si>
  <si>
    <t>Phil Pacsi</t>
  </si>
  <si>
    <t>Cooper</t>
  </si>
  <si>
    <t>AVS sport</t>
  </si>
  <si>
    <t>(800) 548-4714</t>
  </si>
  <si>
    <t>(800) 367-3872</t>
  </si>
  <si>
    <t>PSI</t>
  </si>
  <si>
    <t>Load range</t>
  </si>
  <si>
    <t>General</t>
  </si>
  <si>
    <t>(800) 847-3349</t>
  </si>
  <si>
    <t>(800) 321-2136</t>
  </si>
  <si>
    <t>Hoosier</t>
  </si>
  <si>
    <t>Kumho</t>
  </si>
  <si>
    <t>(800) 847-3435</t>
  </si>
  <si>
    <t>(800) 327-2442</t>
  </si>
  <si>
    <t>Toyo</t>
  </si>
  <si>
    <t>Uniroyal</t>
  </si>
  <si>
    <t>(800) 366-8473</t>
  </si>
  <si>
    <t>wt</t>
  </si>
  <si>
    <t>delta wt</t>
  </si>
  <si>
    <t>Tires Wholesale of St. Louis</t>
  </si>
  <si>
    <t>5048 Penrose</t>
  </si>
  <si>
    <t>St. Louis Missouri</t>
  </si>
  <si>
    <t>USA 63115</t>
  </si>
  <si>
    <t>Load Index</t>
  </si>
  <si>
    <t>Pounds</t>
  </si>
  <si>
    <t>Kilograms</t>
  </si>
  <si>
    <r>
      <t xml:space="preserve">Toll Free: </t>
    </r>
    <r>
      <rPr>
        <sz val="10"/>
        <rFont val="Arial"/>
        <family val="0"/>
      </rPr>
      <t>800 231-1231</t>
    </r>
  </si>
  <si>
    <r>
      <t xml:space="preserve">Tel: </t>
    </r>
    <r>
      <rPr>
        <sz val="10"/>
        <rFont val="Arial"/>
        <family val="0"/>
      </rPr>
      <t>314 389-8899</t>
    </r>
  </si>
  <si>
    <r>
      <t xml:space="preserve">Fax: </t>
    </r>
    <r>
      <rPr>
        <sz val="10"/>
        <rFont val="Arial"/>
        <family val="0"/>
      </rPr>
      <t>314 389-8079</t>
    </r>
  </si>
  <si>
    <r>
      <t xml:space="preserve">Contact: </t>
    </r>
    <r>
      <rPr>
        <sz val="10"/>
        <rFont val="Arial"/>
        <family val="0"/>
      </rPr>
      <t>Larry Inchiostro</t>
    </r>
  </si>
  <si>
    <r>
      <t>Q=99 MPH</t>
    </r>
    <r>
      <rPr>
        <sz val="10"/>
        <rFont val="Arial Narrow"/>
        <family val="0"/>
      </rPr>
      <t>, 160km/h</t>
    </r>
  </si>
  <si>
    <r>
      <t>S=112 MPH</t>
    </r>
    <r>
      <rPr>
        <sz val="10"/>
        <rFont val="Arial Narrow"/>
        <family val="0"/>
      </rPr>
      <t>, 180km/h</t>
    </r>
  </si>
  <si>
    <r>
      <t>T=118 MPH</t>
    </r>
    <r>
      <rPr>
        <sz val="10"/>
        <rFont val="Arial Narrow"/>
        <family val="0"/>
      </rPr>
      <t>, 190km/h</t>
    </r>
  </si>
  <si>
    <r>
      <t>U=124 MPH</t>
    </r>
    <r>
      <rPr>
        <sz val="10"/>
        <rFont val="Arial Narrow"/>
        <family val="0"/>
      </rPr>
      <t>, 200km/h</t>
    </r>
  </si>
  <si>
    <r>
      <t>H=130 MPH</t>
    </r>
    <r>
      <rPr>
        <sz val="10"/>
        <rFont val="Arial Narrow"/>
        <family val="0"/>
      </rPr>
      <t>, 210km/h</t>
    </r>
  </si>
  <si>
    <r>
      <t>V=149 MPH</t>
    </r>
    <r>
      <rPr>
        <sz val="10"/>
        <rFont val="Arial Narrow"/>
        <family val="0"/>
      </rPr>
      <t>, 240km/h</t>
    </r>
  </si>
  <si>
    <r>
      <t>W=168 MPH</t>
    </r>
    <r>
      <rPr>
        <sz val="10"/>
        <rFont val="Arial Narrow"/>
        <family val="0"/>
      </rPr>
      <t>, 270km/h</t>
    </r>
  </si>
  <si>
    <r>
      <t>Y=186 MPH</t>
    </r>
    <r>
      <rPr>
        <sz val="10"/>
        <rFont val="Arial Narrow"/>
        <family val="0"/>
      </rPr>
      <t>, 300km/h</t>
    </r>
  </si>
  <si>
    <r>
      <t>Z=149 MPH</t>
    </r>
    <r>
      <rPr>
        <sz val="10"/>
        <rFont val="Arial Narrow"/>
        <family val="0"/>
      </rPr>
      <t>, 240km/h and over</t>
    </r>
  </si>
  <si>
    <t>Make</t>
  </si>
  <si>
    <t>Buy Again?</t>
  </si>
  <si>
    <t>Dry Trac</t>
  </si>
  <si>
    <t>Wet Trac.</t>
  </si>
  <si>
    <t>Hydro planing Resistance</t>
  </si>
  <si>
    <t>Cornering Trac</t>
  </si>
  <si>
    <t>Steering Response</t>
  </si>
  <si>
    <t>Ride Quality</t>
  </si>
  <si>
    <t>Noise</t>
  </si>
  <si>
    <t>Wear</t>
  </si>
  <si>
    <t>Miles Reported</t>
  </si>
  <si>
    <t>Score</t>
  </si>
  <si>
    <t>B.F.Goodrich</t>
  </si>
  <si>
    <t>Probably</t>
  </si>
  <si>
    <t>Expedia S-07</t>
  </si>
  <si>
    <t>CH, CV, CZ90</t>
  </si>
  <si>
    <t>Possibly</t>
  </si>
  <si>
    <t>CH, CV, CZ91</t>
  </si>
  <si>
    <t>Sport Contact</t>
  </si>
  <si>
    <t>SP Sport 2000</t>
  </si>
  <si>
    <t>SP Sport D40 M2</t>
  </si>
  <si>
    <t>Eagle GS-D</t>
  </si>
  <si>
    <t>Eagle GS-N</t>
  </si>
  <si>
    <t>Eagle VR</t>
  </si>
  <si>
    <t>Eagle ZR</t>
  </si>
  <si>
    <t>MXX3</t>
  </si>
  <si>
    <t>XGT V</t>
  </si>
  <si>
    <t>XGT Z</t>
  </si>
  <si>
    <t>P7000</t>
  </si>
  <si>
    <t>P700Z</t>
  </si>
  <si>
    <t>HTR Z</t>
  </si>
  <si>
    <t>A008P</t>
  </si>
  <si>
    <t>A022</t>
  </si>
  <si>
    <t xml:space="preserve">S-02 Pole P </t>
  </si>
  <si>
    <t>Fast wet laps, less than 32 sec</t>
  </si>
  <si>
    <t>Max performance</t>
  </si>
  <si>
    <t>SP 9001</t>
  </si>
  <si>
    <t>NA</t>
  </si>
  <si>
    <t>180-140</t>
  </si>
  <si>
    <t>300-360</t>
  </si>
  <si>
    <t>Ultra High Perf</t>
  </si>
  <si>
    <t>Type</t>
  </si>
  <si>
    <t>Wear Rating</t>
  </si>
  <si>
    <t>Not Available in 225/55ZR-16 size</t>
  </si>
  <si>
    <t>Dry Lap</t>
  </si>
  <si>
    <t>Wet Lap</t>
  </si>
  <si>
    <t>Combined Rating</t>
  </si>
  <si>
    <t>Performance Summer Tires in 225/55ZR-16</t>
  </si>
  <si>
    <t>Prices as of July 1st 1999</t>
  </si>
  <si>
    <t>All Data From www.Tirerack.com</t>
  </si>
  <si>
    <t>Dry Track Rating</t>
  </si>
  <si>
    <t>Wet Track Rating</t>
  </si>
  <si>
    <t>Wet Track Rating greater than 7.0</t>
  </si>
  <si>
    <t>Dry Track Rating greater than 8.00</t>
  </si>
  <si>
    <t>Combined ratting greater than 7.00</t>
  </si>
  <si>
    <t>Fast dry laps, less than 31 sec</t>
  </si>
  <si>
    <t>Tests performed on BMW E46 Chassis 328i sedans by Tire Rack</t>
  </si>
  <si>
    <t>Real World Road Ride Ratings greater than 7.0</t>
  </si>
  <si>
    <t>Bang for the Buck Rank</t>
  </si>
  <si>
    <t xml:space="preserve">Make </t>
  </si>
  <si>
    <t>Lap Time</t>
  </si>
  <si>
    <t>RE72</t>
  </si>
  <si>
    <t>SP 8001</t>
  </si>
  <si>
    <t>Comp T/A ZR-4</t>
  </si>
  <si>
    <t>Firehawk SZ51</t>
  </si>
  <si>
    <t>Cond.</t>
  </si>
  <si>
    <t>RWRR Rating</t>
  </si>
  <si>
    <t>Avg Lap</t>
  </si>
  <si>
    <t xml:space="preserve">Wet Traction </t>
  </si>
  <si>
    <t>UHP</t>
  </si>
  <si>
    <t>GT</t>
  </si>
  <si>
    <t>Max Perf</t>
  </si>
  <si>
    <t>As far as figuring out new RPM versus shift points, use the following formulas:</t>
  </si>
  <si>
    <t>rpm = ((d*26.7) / ((a*b/500 + c*2.54) * 3.14/100)) * e * f</t>
  </si>
  <si>
    <t>Where:</t>
  </si>
  <si>
    <t>a = tire width in mm (for instance 245)</t>
  </si>
  <si>
    <t>b = tire aspect ratio (for instance 50 on a 245/50-16 tire)</t>
  </si>
  <si>
    <t>c = rim diameter (for instance 16)</t>
  </si>
  <si>
    <t>d = speed in mph</t>
  </si>
  <si>
    <t>e = rear end gears.</t>
  </si>
  <si>
    <t>f = transmission gear ratio</t>
  </si>
  <si>
    <t xml:space="preserve">So, for example, what rpm will a stock 94 Impala turn at 75 MPH? </t>
  </si>
  <si>
    <t xml:space="preserve">a = 255, b = 50, c = 17, d = 75, e = 3.08, f = 0.70 </t>
  </si>
  <si>
    <t>rpm = ((75*26.7) / ((255*50/500 + 17*2.54) * 3.14/100)) * 3.08 * 0.7</t>
  </si>
  <si>
    <t>rpm = (2002.5) / ((25.5 + 43.18) * .0314) * 2.156</t>
  </si>
  <si>
    <t>rpm = (2002.5 / 2.156) * 2.156</t>
  </si>
  <si>
    <t>rpm = 2002.5</t>
  </si>
  <si>
    <t>ZR</t>
  </si>
  <si>
    <t>235/45-17</t>
  </si>
  <si>
    <t>VR</t>
  </si>
  <si>
    <t>SP Sport 4000 A/S</t>
  </si>
  <si>
    <t>Firehawk SVX</t>
  </si>
  <si>
    <t>Pilot XGT H4</t>
  </si>
  <si>
    <t>HR</t>
  </si>
  <si>
    <t>Pilot XGT Z4 P</t>
  </si>
  <si>
    <t>Yokohoma</t>
  </si>
  <si>
    <t>A032R</t>
  </si>
  <si>
    <t>235/40 -ZR 17</t>
  </si>
  <si>
    <t>A008RS</t>
  </si>
  <si>
    <t>225/50- ZR16</t>
  </si>
  <si>
    <t>A008RS II</t>
  </si>
  <si>
    <t>Auto Cross</t>
  </si>
  <si>
    <t>225/50WR16    </t>
  </si>
  <si>
    <t>2/10 per  1/2 rim</t>
  </si>
  <si>
    <t>tire section is actualy 230 mm</t>
  </si>
  <si>
    <t>225/45 ZR17</t>
  </si>
  <si>
    <t>D ratio</t>
  </si>
  <si>
    <t>Height</t>
  </si>
  <si>
    <t>design range</t>
  </si>
  <si>
    <t xml:space="preserve">Alignment Factors </t>
  </si>
  <si>
    <t xml:space="preserve">Item </t>
  </si>
  <si>
    <t xml:space="preserve"> Nominal </t>
  </si>
  <si>
    <t xml:space="preserve"> Minimum </t>
  </si>
  <si>
    <t xml:space="preserve"> Maximum </t>
  </si>
  <si>
    <t xml:space="preserve"> +3.8 degrees </t>
  </si>
  <si>
    <t xml:space="preserve"> +2.8 degrees </t>
  </si>
  <si>
    <t xml:space="preserve"> +4.8 degrees </t>
  </si>
  <si>
    <t xml:space="preserve"> 0 degrees </t>
  </si>
  <si>
    <t xml:space="preserve"> -0.85 degrees </t>
  </si>
  <si>
    <t xml:space="preserve"> +0.85 degrees </t>
  </si>
  <si>
    <t xml:space="preserve">Camber </t>
  </si>
  <si>
    <t xml:space="preserve"> -0.5 degrees </t>
  </si>
  <si>
    <t xml:space="preserve"> -1.1 degrees </t>
  </si>
  <si>
    <t xml:space="preserve"> +0.1 degrees </t>
  </si>
  <si>
    <t xml:space="preserve"> -0.70 degrees </t>
  </si>
  <si>
    <t xml:space="preserve"> +0.70 degrees </t>
  </si>
  <si>
    <t xml:space="preserve">Total Toe </t>
  </si>
  <si>
    <t xml:space="preserve"> -0.100 inch </t>
  </si>
  <si>
    <t xml:space="preserve"> -0.225 inch </t>
  </si>
  <si>
    <t xml:space="preserve"> +0.25 inch </t>
  </si>
  <si>
    <t xml:space="preserve">(left plus right) </t>
  </si>
  <si>
    <t xml:space="preserve"> -0.200 degrees </t>
  </si>
  <si>
    <t xml:space="preserve"> -0.450 degrees </t>
  </si>
  <si>
    <t xml:space="preserve"> +.05 degrees </t>
  </si>
  <si>
    <t xml:space="preserve"> -0.6 degrees </t>
  </si>
  <si>
    <t xml:space="preserve"> -3.6 degrees </t>
  </si>
  <si>
    <t xml:space="preserve"> +2.4 degrees </t>
  </si>
  <si>
    <t>(a) - Caster measurements must be made on the LH side by turning left wheel through the prescribed angle of sweep and on the RH side by turning the right wheel through the prescribed angle of sweep for the equipment being used. When using alignment equipment designed to measure caster on both the RH and LH side, turning only one wheel will result in a significant error in caster angle for the other wheel.</t>
  </si>
  <si>
    <t>(b) - Steering wheel angle negative is ccw.</t>
  </si>
  <si>
    <t xml:space="preserve"> Alignment Factors </t>
  </si>
  <si>
    <t xml:space="preserve"> Item </t>
  </si>
  <si>
    <t xml:space="preserve">Camber(a) </t>
  </si>
  <si>
    <t xml:space="preserve"> -0.60 degrees </t>
  </si>
  <si>
    <t xml:space="preserve"> -1.30 degrees </t>
  </si>
  <si>
    <t xml:space="preserve"> -0.10 degrees </t>
  </si>
  <si>
    <t xml:space="preserve"> -1.20 degrees </t>
  </si>
  <si>
    <t xml:space="preserve">Toe </t>
  </si>
  <si>
    <t xml:space="preserve"> +0.030 inch </t>
  </si>
  <si>
    <t xml:space="preserve"> -0.095 inch </t>
  </si>
  <si>
    <t xml:space="preserve"> +0.155 inch </t>
  </si>
  <si>
    <t xml:space="preserve">(individual sides) </t>
  </si>
  <si>
    <t xml:space="preserve"> +0.06 degrees </t>
  </si>
  <si>
    <t xml:space="preserve"> -0.19 degrees </t>
  </si>
  <si>
    <t xml:space="preserve"> +0.31 degrees </t>
  </si>
  <si>
    <t xml:space="preserve"> +0.060 inch </t>
  </si>
  <si>
    <t xml:space="preserve"> -0.060 inch </t>
  </si>
  <si>
    <t xml:space="preserve"> +0.185 inch </t>
  </si>
  <si>
    <t xml:space="preserve"> +0.12 degrees </t>
  </si>
  <si>
    <t xml:space="preserve"> -0.13 degrees </t>
  </si>
  <si>
    <t xml:space="preserve"> +0.37 degrees </t>
  </si>
  <si>
    <t>(a) - Camber is factory-set and cannot be adjusted.</t>
  </si>
  <si>
    <t>Front Wheel Alignment Specifications (Curb Height With ½ Tank Of Fuel)</t>
  </si>
  <si>
    <t xml:space="preserve"> +1.20 degrees</t>
  </si>
  <si>
    <r>
      <t xml:space="preserve">Caster Difference Side-to-Side </t>
    </r>
    <r>
      <rPr>
        <i/>
        <sz val="10"/>
        <rFont val="Times New Roman"/>
        <family val="1"/>
      </rPr>
      <t xml:space="preserve">(left minus right) </t>
    </r>
  </si>
  <si>
    <r>
      <t xml:space="preserve">Camber Difference Side-to-Side </t>
    </r>
    <r>
      <rPr>
        <i/>
        <sz val="10"/>
        <rFont val="Times New Roman"/>
        <family val="1"/>
      </rPr>
      <t xml:space="preserve">(left minus right) </t>
    </r>
  </si>
  <si>
    <r>
      <t>Camber Difference (a) Side-to-Side</t>
    </r>
    <r>
      <rPr>
        <i/>
        <sz val="10"/>
        <rFont val="Times New Roman"/>
        <family val="1"/>
      </rPr>
      <t xml:space="preserve"> (left minus right)</t>
    </r>
  </si>
  <si>
    <t xml:space="preserve">Clear Vision (b) </t>
  </si>
  <si>
    <t xml:space="preserve">Caster (a) </t>
  </si>
  <si>
    <t>SHO Shop makes a kit - Rear Tubular Adjustable Control Arms - $399 - to adjust rear Camber and toe.
It is required if car has been lowered.</t>
  </si>
  <si>
    <t>Rating</t>
  </si>
  <si>
    <t>Price</t>
  </si>
  <si>
    <t>sale?</t>
  </si>
  <si>
    <t>Turanza EL42</t>
  </si>
  <si>
    <t>Touring</t>
  </si>
  <si>
    <t>P4000 Super Tour</t>
  </si>
  <si>
    <t>Blizzak Mz-01</t>
  </si>
  <si>
    <t>QR</t>
  </si>
  <si>
    <t>Winter</t>
  </si>
  <si>
    <t>Graspic HS-2</t>
  </si>
  <si>
    <t>Winter Sport M2</t>
  </si>
  <si>
    <t>Artic-Alpin</t>
  </si>
  <si>
    <t>Alpin</t>
  </si>
  <si>
    <t>Winter 210 Asim</t>
  </si>
  <si>
    <t>Guardex 600</t>
  </si>
  <si>
    <t xml:space="preserve">BFGoodrich </t>
  </si>
  <si>
    <t>Comp T/A HR4-2</t>
  </si>
  <si>
    <t>HP-All Season</t>
  </si>
  <si>
    <t xml:space="preserve">Bridgestone </t>
  </si>
  <si>
    <t>Eager</t>
  </si>
  <si>
    <t>Eagle GT+4</t>
  </si>
  <si>
    <t>Eagle RS-A</t>
  </si>
  <si>
    <t>P600 M+S</t>
  </si>
  <si>
    <t>Avid V4</t>
  </si>
  <si>
    <t>Per-All Season</t>
  </si>
  <si>
    <t>Jaguar</t>
  </si>
  <si>
    <t>Comp T/A VR4</t>
  </si>
  <si>
    <t>UHP-All Season</t>
  </si>
  <si>
    <t>Comp T/A ZR4</t>
  </si>
  <si>
    <t>Potenza R940</t>
  </si>
  <si>
    <t>AVS S4-Z</t>
  </si>
  <si>
    <t>2-gen</t>
  </si>
  <si>
    <t>Tire size</t>
  </si>
  <si>
    <t>Meas Rim</t>
  </si>
  <si>
    <t>Appr rim</t>
  </si>
  <si>
    <t>sec width</t>
  </si>
  <si>
    <t>Dia</t>
  </si>
  <si>
    <t>Tread</t>
  </si>
  <si>
    <t>rev / mi</t>
  </si>
  <si>
    <t>6 - 8</t>
  </si>
  <si>
    <t>7.5-9</t>
  </si>
  <si>
    <t>adj sec w</t>
  </si>
  <si>
    <t>Pilot Sport</t>
  </si>
  <si>
    <t>mea rim</t>
  </si>
  <si>
    <t>act w</t>
  </si>
  <si>
    <t>dia</t>
  </si>
  <si>
    <t>tread w</t>
  </si>
  <si>
    <t>225/55-16</t>
  </si>
  <si>
    <t>Min Rim W</t>
  </si>
  <si>
    <t>% Load Cap</t>
  </si>
  <si>
    <t>Add PSI</t>
  </si>
  <si>
    <t>Load</t>
  </si>
  <si>
    <t xml:space="preserve">Tire Rack Prices as of </t>
  </si>
  <si>
    <t>225/55-16 price</t>
  </si>
  <si>
    <t>235/45-17 Price</t>
  </si>
  <si>
    <t>WR</t>
  </si>
  <si>
    <t>Maxium Performance</t>
  </si>
  <si>
    <t>YR</t>
  </si>
  <si>
    <t>Pzero System Asimmetrico</t>
  </si>
  <si>
    <t>Pzero System Direzionale</t>
  </si>
  <si>
    <t>Pzero Rosso Asimmetrico</t>
  </si>
  <si>
    <t>Potensa S-02 Pole Position</t>
  </si>
  <si>
    <t xml:space="preserve">Michelin </t>
  </si>
  <si>
    <t>SP Sport 9000 DSST run flat</t>
  </si>
  <si>
    <t xml:space="preserve"> </t>
  </si>
  <si>
    <t>SP Sport 5000 Asymmetrical</t>
  </si>
  <si>
    <t>Ultra High Perf All Seas</t>
  </si>
  <si>
    <t>g-Force T/A KDWS</t>
  </si>
  <si>
    <t>AVS dB Decibel</t>
  </si>
  <si>
    <t xml:space="preserve">Firestone </t>
  </si>
  <si>
    <t>HTR Z II</t>
  </si>
  <si>
    <t>Potenza RE730</t>
  </si>
  <si>
    <t>AVS S1</t>
  </si>
  <si>
    <t>Firehawk SZ50 EP</t>
  </si>
  <si>
    <t>Pilot SX GT</t>
  </si>
  <si>
    <t>ContiSport Contact</t>
  </si>
  <si>
    <t>Potenza RE030</t>
  </si>
  <si>
    <t>Potenza RE020</t>
  </si>
  <si>
    <t>Potenza RE940</t>
  </si>
  <si>
    <t xml:space="preserve">P7000 </t>
  </si>
  <si>
    <t>Speed Rating</t>
  </si>
  <si>
    <t>Change in Price for 17"</t>
  </si>
  <si>
    <t>Reduced Load Cap at speed</t>
  </si>
  <si>
    <t>225/55 R16 AVS S4</t>
  </si>
  <si>
    <t>Maintain at least this load capacity</t>
  </si>
  <si>
    <t>Speed Rated PSI</t>
  </si>
  <si>
    <t>Sustained MPH</t>
  </si>
  <si>
    <t>235/45-17 AVS Sports</t>
  </si>
  <si>
    <t xml:space="preserve"> Lbs on 3 tires</t>
  </si>
  <si>
    <t>Actual</t>
  </si>
  <si>
    <t>Before</t>
  </si>
  <si>
    <t>Specified Range</t>
  </si>
  <si>
    <t>Left Front</t>
  </si>
  <si>
    <t>Right Front</t>
  </si>
  <si>
    <t>Camber (deg)</t>
  </si>
  <si>
    <t>Caster (deg)</t>
  </si>
  <si>
    <t>Toe (deg)</t>
  </si>
  <si>
    <t>SAI</t>
  </si>
  <si>
    <t>Included Angle</t>
  </si>
  <si>
    <t>Cross Camber (deg)</t>
  </si>
  <si>
    <t>Cross Caster (deg)</t>
  </si>
  <si>
    <t>Total Toe (deg)</t>
  </si>
  <si>
    <t>Front</t>
  </si>
  <si>
    <t>Left Rear</t>
  </si>
  <si>
    <t>Right Rear</t>
  </si>
  <si>
    <t>Thrust Angle</t>
  </si>
  <si>
    <t>Rear</t>
  </si>
  <si>
    <t>Note at Max neg for WIDE tires</t>
  </si>
  <si>
    <t>At max for stability &amp; feel, incr effort</t>
  </si>
  <si>
    <t xml:space="preserve">Very small toe in </t>
  </si>
  <si>
    <t>(comments)</t>
  </si>
  <si>
    <t>Mid spec</t>
  </si>
  <si>
    <t>Perfect</t>
  </si>
  <si>
    <t>At near max neg for wide tires</t>
  </si>
  <si>
    <t>At mid spec</t>
  </si>
  <si>
    <t>nominal = .12 deg range -.13 to +.37</t>
  </si>
  <si>
    <t>Eagle HP Ultra Plus</t>
  </si>
  <si>
    <t>High Performance - All Seas</t>
  </si>
  <si>
    <t xml:space="preserve">Eagle F1 </t>
  </si>
  <si>
    <t>ECSTA Supra 712</t>
  </si>
  <si>
    <t>A022 A</t>
  </si>
  <si>
    <t>Potenza RE93</t>
  </si>
  <si>
    <t>High Performance</t>
  </si>
  <si>
    <t>P6000</t>
  </si>
  <si>
    <t>P6000 Jag</t>
  </si>
  <si>
    <t>SP Sport 2000E</t>
  </si>
  <si>
    <t>AVS Avid HR/VR</t>
  </si>
  <si>
    <t xml:space="preserv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</si>
</sst>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_(* #,##0.0_);_(* \(#,##0.0\);_(* &quot;-&quot;??_);_(@_)"/>
    <numFmt numFmtId="168" formatCode="_(* #,##0_);_(* \(#,##0\);_(* &quot;-&quot;??_);_(@_)"/>
    <numFmt numFmtId="169" formatCode="0.0%"/>
    <numFmt numFmtId="170" formatCode="0.000%"/>
    <numFmt numFmtId="171" formatCode="_(* #,##0.000_);_(* \(#,##0.000\);_(* &quot;-&quot;??_);_(@_)"/>
    <numFmt numFmtId="172" formatCode="_(* #,##0.0000_);_(* \(#,##0.0000\);_(* &quot;-&quot;??_);_(@_)"/>
    <numFmt numFmtId="173" formatCode="_(* #,##0.00000_);_(* \(#,##0.00000\);_(* &quot;-&quot;??_);_(@_)"/>
    <numFmt numFmtId="174" formatCode="_(* #,##0.000000_);_(* \(#,##0.000000\);_(* &quot;-&quot;??_);_(@_)"/>
    <numFmt numFmtId="175" formatCode="0.0000%"/>
    <numFmt numFmtId="176" formatCode="0.00%;[Red]\ \(0.00\)"/>
    <numFmt numFmtId="177" formatCode="0.00%;[Red]\ \(0.00%\)"/>
    <numFmt numFmtId="178" formatCode="0.00;[Red]\ \(0.00\)"/>
    <numFmt numFmtId="179" formatCode="0.00000000"/>
    <numFmt numFmtId="180" formatCode="0.0000000"/>
    <numFmt numFmtId="181" formatCode="0.000000"/>
    <numFmt numFmtId="182" formatCode="0.00000"/>
    <numFmt numFmtId="183" formatCode="0.0000000000"/>
    <numFmt numFmtId="184" formatCode="0.000000000"/>
    <numFmt numFmtId="185" formatCode="&quot;$&quot;#,##0"/>
    <numFmt numFmtId="186" formatCode="_(&quot;$&quot;* #,##0.0_);_(&quot;$&quot;* \(#,##0.0\);_(&quot;$&quot;* &quot;-&quot;??_);_(@_)"/>
    <numFmt numFmtId="187" formatCode="_(&quot;$&quot;* #,##0_);_(&quot;$&quot;* \(#,##0\);_(&quot;$&quot;* &quot;-&quot;??_);_(@_)"/>
    <numFmt numFmtId="188" formatCode="&quot;$&quot;#,##0.0_);[Red]\(&quot;$&quot;#,##0.0\)"/>
    <numFmt numFmtId="189" formatCode="_(&quot;$&quot;* #,##0.000_);_(&quot;$&quot;* \(#,##0.000\);_(&quot;$&quot;* &quot;-&quot;??_);_(@_)"/>
    <numFmt numFmtId="190" formatCode="_(&quot;$&quot;* #,##0.0000_);_(&quot;$&quot;* \(#,##0.0000\);_(&quot;$&quot;* &quot;-&quot;??_);_(@_)"/>
  </numFmts>
  <fonts count="37">
    <font>
      <sz val="10"/>
      <name val="Arial"/>
      <family val="0"/>
    </font>
    <font>
      <sz val="10"/>
      <name val="Verdana"/>
      <family val="0"/>
    </font>
    <font>
      <b/>
      <sz val="10"/>
      <name val="Verdana"/>
      <family val="0"/>
    </font>
    <font>
      <u val="single"/>
      <sz val="10"/>
      <color indexed="12"/>
      <name val="Arial"/>
      <family val="0"/>
    </font>
    <font>
      <u val="single"/>
      <sz val="10"/>
      <color indexed="36"/>
      <name val="Arial"/>
      <family val="0"/>
    </font>
    <font>
      <b/>
      <sz val="10"/>
      <name val="Arial"/>
      <family val="0"/>
    </font>
    <font>
      <sz val="10"/>
      <name val="Arial Narrow"/>
      <family val="0"/>
    </font>
    <font>
      <u val="single"/>
      <sz val="10"/>
      <color indexed="12"/>
      <name val="Arial Narrow"/>
      <family val="0"/>
    </font>
    <font>
      <b/>
      <sz val="10"/>
      <color indexed="12"/>
      <name val="Verdana"/>
      <family val="2"/>
    </font>
    <font>
      <b/>
      <i/>
      <sz val="10"/>
      <name val="Verdana"/>
      <family val="2"/>
    </font>
    <font>
      <b/>
      <sz val="10"/>
      <color indexed="9"/>
      <name val="Verdana"/>
      <family val="2"/>
    </font>
    <font>
      <b/>
      <sz val="10"/>
      <color indexed="10"/>
      <name val="Verdana"/>
      <family val="2"/>
    </font>
    <font>
      <sz val="8"/>
      <name val="Tahoma"/>
      <family val="2"/>
    </font>
    <font>
      <sz val="10"/>
      <color indexed="8"/>
      <name val="Verdana"/>
      <family val="2"/>
    </font>
    <font>
      <sz val="8"/>
      <name val="Arial Narrow"/>
      <family val="2"/>
    </font>
    <font>
      <sz val="10"/>
      <color indexed="10"/>
      <name val="Verdana"/>
      <family val="2"/>
    </font>
    <font>
      <b/>
      <sz val="10"/>
      <color indexed="8"/>
      <name val="Verdana"/>
      <family val="2"/>
    </font>
    <font>
      <b/>
      <sz val="12"/>
      <name val="Arial Narrow"/>
      <family val="0"/>
    </font>
    <font>
      <b/>
      <sz val="10"/>
      <name val="Arial Narrow"/>
      <family val="0"/>
    </font>
    <font>
      <u val="single"/>
      <sz val="10"/>
      <color indexed="12"/>
      <name val="Verdana"/>
      <family val="2"/>
    </font>
    <font>
      <sz val="10"/>
      <color indexed="10"/>
      <name val="Arial"/>
      <family val="2"/>
    </font>
    <font>
      <b/>
      <sz val="10"/>
      <color indexed="10"/>
      <name val="Arial"/>
      <family val="2"/>
    </font>
    <font>
      <i/>
      <sz val="10"/>
      <name val="Arial"/>
      <family val="2"/>
    </font>
    <font>
      <b/>
      <sz val="14"/>
      <name val="Arial"/>
      <family val="2"/>
    </font>
    <font>
      <b/>
      <sz val="12"/>
      <name val="Arial"/>
      <family val="2"/>
    </font>
    <font>
      <b/>
      <sz val="12"/>
      <name val="Verdana"/>
      <family val="2"/>
    </font>
    <font>
      <b/>
      <sz val="10"/>
      <color indexed="48"/>
      <name val="Arial"/>
      <family val="2"/>
    </font>
    <font>
      <sz val="10"/>
      <color indexed="48"/>
      <name val="Arial"/>
      <family val="2"/>
    </font>
    <font>
      <b/>
      <sz val="10"/>
      <name val="Times New Roman"/>
      <family val="1"/>
    </font>
    <font>
      <sz val="10"/>
      <name val="Times New Roman"/>
      <family val="1"/>
    </font>
    <font>
      <i/>
      <sz val="10"/>
      <name val="Times New Roman"/>
      <family val="1"/>
    </font>
    <font>
      <strike/>
      <sz val="10"/>
      <name val="Verdana"/>
      <family val="2"/>
    </font>
    <font>
      <strike/>
      <sz val="10"/>
      <name val="Arial Narrow"/>
      <family val="0"/>
    </font>
    <font>
      <b/>
      <strike/>
      <sz val="10"/>
      <name val="Verdana"/>
      <family val="2"/>
    </font>
    <font>
      <u val="single"/>
      <sz val="10"/>
      <name val="Arial"/>
      <family val="2"/>
    </font>
    <font>
      <sz val="10"/>
      <color indexed="17"/>
      <name val="Arial Narrow"/>
      <family val="2"/>
    </font>
    <font>
      <sz val="10"/>
      <color indexed="10"/>
      <name val="Arial Narrow"/>
      <family val="2"/>
    </font>
  </fonts>
  <fills count="17">
    <fill>
      <patternFill/>
    </fill>
    <fill>
      <patternFill patternType="gray125"/>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4"/>
        <bgColor indexed="64"/>
      </patternFill>
    </fill>
    <fill>
      <patternFill patternType="solid">
        <fgColor indexed="18"/>
        <bgColor indexed="64"/>
      </patternFill>
    </fill>
    <fill>
      <patternFill patternType="solid">
        <fgColor indexed="53"/>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color indexed="63"/>
      </left>
      <right style="medium"/>
      <top style="medium"/>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ck"/>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6" fillId="0" borderId="0">
      <alignment/>
      <protection/>
    </xf>
    <xf numFmtId="9" fontId="0" fillId="0" borderId="0" applyFont="0" applyFill="0" applyBorder="0" applyAlignment="0" applyProtection="0"/>
  </cellStyleXfs>
  <cellXfs count="614">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Alignment="1">
      <alignment/>
    </xf>
    <xf numFmtId="0" fontId="0" fillId="0" borderId="2" xfId="0" applyBorder="1" applyAlignment="1">
      <alignment/>
    </xf>
    <xf numFmtId="0" fontId="0" fillId="2" borderId="0" xfId="0" applyFill="1" applyAlignment="1">
      <alignment/>
    </xf>
    <xf numFmtId="0" fontId="2" fillId="0" borderId="0" xfId="0" applyFont="1" applyFill="1" applyBorder="1" applyAlignment="1">
      <alignment horizontal="center" vertical="center" wrapText="1"/>
    </xf>
    <xf numFmtId="0" fontId="0" fillId="2" borderId="3" xfId="0" applyFill="1" applyBorder="1" applyAlignment="1">
      <alignment wrapText="1"/>
    </xf>
    <xf numFmtId="0" fontId="3" fillId="3" borderId="3" xfId="20" applyFill="1" applyBorder="1" applyAlignment="1">
      <alignment wrapText="1"/>
    </xf>
    <xf numFmtId="0" fontId="3" fillId="4" borderId="3" xfId="20" applyFill="1" applyBorder="1" applyAlignment="1">
      <alignment horizontal="center" wrapText="1"/>
    </xf>
    <xf numFmtId="0" fontId="1" fillId="4" borderId="3" xfId="0" applyFont="1" applyFill="1" applyBorder="1" applyAlignment="1">
      <alignment horizontal="center" wrapText="1"/>
    </xf>
    <xf numFmtId="0" fontId="0" fillId="2" borderId="3" xfId="0" applyFill="1" applyBorder="1" applyAlignment="1">
      <alignment/>
    </xf>
    <xf numFmtId="0" fontId="2" fillId="2" borderId="3" xfId="0" applyFont="1" applyFill="1" applyBorder="1" applyAlignment="1">
      <alignment horizontal="center" vertical="center" wrapText="1"/>
    </xf>
    <xf numFmtId="0" fontId="0" fillId="5" borderId="3" xfId="0" applyFill="1" applyBorder="1" applyAlignment="1">
      <alignment/>
    </xf>
    <xf numFmtId="0" fontId="0" fillId="2" borderId="3" xfId="0" applyFill="1" applyBorder="1" applyAlignment="1">
      <alignment horizontal="center" vertical="center" wrapText="1"/>
    </xf>
    <xf numFmtId="0" fontId="2" fillId="2" borderId="3" xfId="0" applyFont="1" applyFill="1" applyBorder="1" applyAlignment="1">
      <alignment horizontal="center" wrapText="1"/>
    </xf>
    <xf numFmtId="0" fontId="0" fillId="6" borderId="3" xfId="0" applyFill="1" applyBorder="1" applyAlignment="1">
      <alignment/>
    </xf>
    <xf numFmtId="0" fontId="2" fillId="2" borderId="3" xfId="0" applyFont="1" applyFill="1" applyBorder="1" applyAlignment="1">
      <alignment wrapText="1"/>
    </xf>
    <xf numFmtId="0" fontId="0" fillId="7" borderId="3" xfId="0" applyFill="1" applyBorder="1" applyAlignment="1">
      <alignment/>
    </xf>
    <xf numFmtId="2" fontId="0" fillId="0" borderId="0" xfId="0" applyNumberFormat="1" applyAlignment="1">
      <alignment/>
    </xf>
    <xf numFmtId="0" fontId="2" fillId="2" borderId="3" xfId="0" applyFont="1" applyFill="1" applyBorder="1" applyAlignment="1">
      <alignment horizontal="center" wrapText="1"/>
    </xf>
    <xf numFmtId="0" fontId="5" fillId="2" borderId="3" xfId="0" applyFont="1" applyFill="1" applyBorder="1" applyAlignment="1">
      <alignment horizontal="center" wrapText="1"/>
    </xf>
    <xf numFmtId="0" fontId="1" fillId="0" borderId="3" xfId="22" applyBorder="1">
      <alignment/>
      <protection/>
    </xf>
    <xf numFmtId="0" fontId="1" fillId="0" borderId="3" xfId="22" applyBorder="1" applyAlignment="1">
      <alignment horizontal="center"/>
      <protection/>
    </xf>
    <xf numFmtId="0" fontId="1" fillId="0" borderId="0" xfId="22">
      <alignment/>
      <protection/>
    </xf>
    <xf numFmtId="0" fontId="1" fillId="4" borderId="3" xfId="22" applyFill="1" applyBorder="1">
      <alignment/>
      <protection/>
    </xf>
    <xf numFmtId="0" fontId="1" fillId="4" borderId="3" xfId="22" applyFill="1" applyBorder="1" applyAlignment="1">
      <alignment horizontal="center"/>
      <protection/>
    </xf>
    <xf numFmtId="0" fontId="1" fillId="5" borderId="3" xfId="22" applyFill="1" applyBorder="1" applyAlignment="1">
      <alignment horizontal="center"/>
      <protection/>
    </xf>
    <xf numFmtId="0" fontId="1" fillId="8" borderId="3" xfId="22" applyFill="1" applyBorder="1">
      <alignment/>
      <protection/>
    </xf>
    <xf numFmtId="0" fontId="1" fillId="8" borderId="3" xfId="22" applyFill="1" applyBorder="1" applyAlignment="1">
      <alignment horizontal="center"/>
      <protection/>
    </xf>
    <xf numFmtId="0" fontId="1" fillId="0" borderId="3" xfId="22" applyFont="1" applyBorder="1">
      <alignment/>
      <protection/>
    </xf>
    <xf numFmtId="0" fontId="1" fillId="0" borderId="4" xfId="23" applyFont="1" applyFill="1" applyBorder="1">
      <alignment/>
      <protection/>
    </xf>
    <xf numFmtId="0" fontId="1" fillId="0" borderId="3" xfId="23" applyFont="1" applyFill="1" applyBorder="1" applyAlignment="1">
      <alignment horizontal="center"/>
      <protection/>
    </xf>
    <xf numFmtId="0" fontId="1" fillId="0" borderId="0" xfId="23" applyFont="1" applyFill="1" applyBorder="1" applyAlignment="1">
      <alignment horizontal="right"/>
      <protection/>
    </xf>
    <xf numFmtId="0" fontId="1" fillId="0" borderId="0" xfId="23" applyFont="1" applyFill="1" applyBorder="1">
      <alignment/>
      <protection/>
    </xf>
    <xf numFmtId="0" fontId="1" fillId="0" borderId="0" xfId="22" applyFont="1">
      <alignment/>
      <protection/>
    </xf>
    <xf numFmtId="0" fontId="1" fillId="0" borderId="0" xfId="22" applyAlignment="1">
      <alignment horizontal="center"/>
      <protection/>
    </xf>
    <xf numFmtId="43" fontId="1" fillId="4" borderId="3" xfId="15" applyFont="1" applyFill="1" applyBorder="1" applyAlignment="1">
      <alignment/>
    </xf>
    <xf numFmtId="177" fontId="1" fillId="4" borderId="3" xfId="24" applyNumberFormat="1" applyFont="1" applyFill="1" applyBorder="1" applyAlignment="1">
      <alignment/>
    </xf>
    <xf numFmtId="178" fontId="1" fillId="4" borderId="3" xfId="23" applyNumberFormat="1" applyFont="1" applyFill="1" applyBorder="1">
      <alignment/>
      <protection/>
    </xf>
    <xf numFmtId="0" fontId="1" fillId="0" borderId="0" xfId="23" applyFont="1">
      <alignment/>
      <protection/>
    </xf>
    <xf numFmtId="0" fontId="1" fillId="4" borderId="3" xfId="23" applyFont="1" applyFill="1" applyBorder="1">
      <alignment/>
      <protection/>
    </xf>
    <xf numFmtId="174" fontId="1" fillId="0" borderId="0" xfId="23" applyNumberFormat="1" applyFont="1">
      <alignment/>
      <protection/>
    </xf>
    <xf numFmtId="0" fontId="2" fillId="0" borderId="3" xfId="23" applyFont="1" applyFill="1" applyBorder="1">
      <alignment/>
      <protection/>
    </xf>
    <xf numFmtId="0" fontId="2" fillId="0" borderId="3" xfId="23" applyFont="1" applyBorder="1" applyAlignment="1">
      <alignment horizontal="center" wrapText="1"/>
      <protection/>
    </xf>
    <xf numFmtId="0" fontId="2" fillId="0" borderId="3" xfId="23" applyFont="1" applyFill="1" applyBorder="1" applyAlignment="1">
      <alignment horizontal="center" wrapText="1"/>
      <protection/>
    </xf>
    <xf numFmtId="0" fontId="2" fillId="0" borderId="3" xfId="23" applyFont="1" applyFill="1" applyBorder="1" applyAlignment="1">
      <alignment wrapText="1"/>
      <protection/>
    </xf>
    <xf numFmtId="0" fontId="2" fillId="4" borderId="3" xfId="23" applyFont="1" applyFill="1" applyBorder="1">
      <alignment/>
      <protection/>
    </xf>
    <xf numFmtId="166" fontId="2" fillId="4" borderId="3" xfId="23" applyNumberFormat="1" applyFont="1" applyFill="1" applyBorder="1" applyAlignment="1">
      <alignment horizontal="right"/>
      <protection/>
    </xf>
    <xf numFmtId="166" fontId="2" fillId="4" borderId="3" xfId="23" applyNumberFormat="1" applyFont="1" applyFill="1" applyBorder="1">
      <alignment/>
      <protection/>
    </xf>
    <xf numFmtId="166" fontId="1" fillId="0" borderId="0" xfId="23" applyNumberFormat="1" applyFont="1" applyFill="1" applyAlignment="1">
      <alignment horizontal="right"/>
      <protection/>
    </xf>
    <xf numFmtId="166" fontId="1" fillId="0" borderId="0" xfId="23" applyNumberFormat="1" applyFont="1" applyFill="1">
      <alignment/>
      <protection/>
    </xf>
    <xf numFmtId="0" fontId="1" fillId="0" borderId="3" xfId="23" applyFont="1" applyFill="1" applyBorder="1" applyAlignment="1">
      <alignment wrapText="1"/>
      <protection/>
    </xf>
    <xf numFmtId="0" fontId="1" fillId="0" borderId="3" xfId="23" applyFont="1" applyBorder="1">
      <alignment/>
      <protection/>
    </xf>
    <xf numFmtId="0" fontId="1" fillId="0" borderId="3" xfId="23" applyFont="1" applyFill="1" applyBorder="1">
      <alignment/>
      <protection/>
    </xf>
    <xf numFmtId="0" fontId="2" fillId="6" borderId="5" xfId="23" applyFont="1" applyFill="1" applyBorder="1" applyAlignment="1">
      <alignment horizontal="center" vertical="top" wrapText="1"/>
      <protection/>
    </xf>
    <xf numFmtId="0" fontId="2" fillId="4" borderId="5" xfId="23" applyFont="1" applyFill="1" applyBorder="1" applyAlignment="1">
      <alignment horizontal="center" vertical="top" wrapText="1"/>
      <protection/>
    </xf>
    <xf numFmtId="0" fontId="2" fillId="4" borderId="6" xfId="23" applyFont="1" applyFill="1" applyBorder="1" applyAlignment="1">
      <alignment horizontal="center" vertical="top" wrapText="1"/>
      <protection/>
    </xf>
    <xf numFmtId="0" fontId="2" fillId="5" borderId="5" xfId="23" applyFont="1" applyFill="1" applyBorder="1" applyAlignment="1">
      <alignment horizontal="center" vertical="top" wrapText="1"/>
      <protection/>
    </xf>
    <xf numFmtId="0" fontId="2" fillId="5" borderId="6" xfId="23" applyFont="1" applyFill="1" applyBorder="1" applyAlignment="1">
      <alignment horizontal="center" vertical="top" wrapText="1"/>
      <protection/>
    </xf>
    <xf numFmtId="0" fontId="2" fillId="7" borderId="5" xfId="23" applyFont="1" applyFill="1" applyBorder="1" applyAlignment="1">
      <alignment horizontal="center" vertical="top" wrapText="1"/>
      <protection/>
    </xf>
    <xf numFmtId="0" fontId="8" fillId="9" borderId="0" xfId="21" applyFont="1" applyFill="1" applyBorder="1" applyAlignment="1">
      <alignment horizontal="left" vertical="center" wrapText="1"/>
    </xf>
    <xf numFmtId="0" fontId="8" fillId="9" borderId="0" xfId="23" applyFont="1" applyFill="1" applyBorder="1" applyAlignment="1">
      <alignment horizontal="right" vertical="center" wrapText="1"/>
      <protection/>
    </xf>
    <xf numFmtId="0" fontId="8" fillId="9" borderId="0" xfId="23" applyFont="1" applyFill="1" applyBorder="1" applyAlignment="1">
      <alignment horizontal="right" wrapText="1"/>
      <protection/>
    </xf>
    <xf numFmtId="2" fontId="2" fillId="9" borderId="3" xfId="23" applyNumberFormat="1" applyFont="1" applyFill="1" applyBorder="1" applyAlignment="1">
      <alignment horizontal="right"/>
      <protection/>
    </xf>
    <xf numFmtId="2" fontId="8" fillId="9" borderId="3" xfId="23" applyNumberFormat="1" applyFont="1" applyFill="1" applyBorder="1" applyAlignment="1">
      <alignment horizontal="right"/>
      <protection/>
    </xf>
    <xf numFmtId="2" fontId="8" fillId="8" borderId="3" xfId="23" applyNumberFormat="1" applyFont="1" applyFill="1" applyBorder="1" applyAlignment="1">
      <alignment horizontal="right" wrapText="1"/>
      <protection/>
    </xf>
    <xf numFmtId="0" fontId="8" fillId="9" borderId="0" xfId="23" applyFont="1" applyFill="1" applyBorder="1" applyAlignment="1">
      <alignment horizontal="right"/>
      <protection/>
    </xf>
    <xf numFmtId="44" fontId="8" fillId="9" borderId="0" xfId="17" applyFont="1" applyFill="1" applyBorder="1" applyAlignment="1">
      <alignment horizontal="right"/>
    </xf>
    <xf numFmtId="0" fontId="1" fillId="6" borderId="0" xfId="21" applyFont="1" applyFill="1" applyBorder="1" applyAlignment="1">
      <alignment horizontal="left" vertical="center" wrapText="1"/>
    </xf>
    <xf numFmtId="0" fontId="1" fillId="6" borderId="0" xfId="23" applyFont="1" applyFill="1" applyBorder="1" applyAlignment="1">
      <alignment horizontal="right" vertical="center" wrapText="1"/>
      <protection/>
    </xf>
    <xf numFmtId="0" fontId="2" fillId="4" borderId="0" xfId="23" applyFont="1" applyFill="1" applyBorder="1" applyAlignment="1">
      <alignment horizontal="right" vertical="center" wrapText="1"/>
      <protection/>
    </xf>
    <xf numFmtId="2" fontId="2" fillId="4" borderId="3" xfId="23" applyNumberFormat="1" applyFont="1" applyFill="1" applyBorder="1" applyAlignment="1">
      <alignment horizontal="right"/>
      <protection/>
    </xf>
    <xf numFmtId="0" fontId="2" fillId="5" borderId="0" xfId="23" applyFont="1" applyFill="1" applyBorder="1" applyAlignment="1">
      <alignment horizontal="right" vertical="center" wrapText="1"/>
      <protection/>
    </xf>
    <xf numFmtId="2" fontId="2" fillId="5" borderId="7" xfId="23" applyNumberFormat="1" applyFont="1" applyFill="1" applyBorder="1" applyAlignment="1">
      <alignment horizontal="right" vertical="center" wrapText="1"/>
      <protection/>
    </xf>
    <xf numFmtId="2" fontId="8" fillId="5" borderId="3" xfId="23" applyNumberFormat="1" applyFont="1" applyFill="1" applyBorder="1" applyAlignment="1">
      <alignment horizontal="right" wrapText="1"/>
      <protection/>
    </xf>
    <xf numFmtId="0" fontId="2" fillId="7" borderId="0" xfId="23" applyFont="1" applyFill="1" applyBorder="1" applyAlignment="1">
      <alignment horizontal="right" vertical="center" wrapText="1"/>
      <protection/>
    </xf>
    <xf numFmtId="0" fontId="1" fillId="4" borderId="0" xfId="23" applyFont="1" applyFill="1" applyBorder="1" applyAlignment="1">
      <alignment horizontal="right"/>
      <protection/>
    </xf>
    <xf numFmtId="44" fontId="2" fillId="4" borderId="0" xfId="17" applyFont="1" applyFill="1" applyBorder="1" applyAlignment="1">
      <alignment horizontal="right"/>
    </xf>
    <xf numFmtId="0" fontId="1" fillId="6" borderId="0" xfId="21" applyFont="1" applyFill="1" applyBorder="1" applyAlignment="1">
      <alignment horizontal="left" vertical="top" wrapText="1"/>
    </xf>
    <xf numFmtId="0" fontId="1" fillId="6" borderId="0" xfId="23" applyFont="1" applyFill="1" applyBorder="1" applyAlignment="1">
      <alignment horizontal="right" vertical="top" wrapText="1"/>
      <protection/>
    </xf>
    <xf numFmtId="0" fontId="1" fillId="4" borderId="0" xfId="23" applyFont="1" applyFill="1" applyBorder="1" applyAlignment="1">
      <alignment horizontal="right" wrapText="1"/>
      <protection/>
    </xf>
    <xf numFmtId="0" fontId="1" fillId="5" borderId="0" xfId="23" applyFont="1" applyFill="1" applyBorder="1" applyAlignment="1">
      <alignment horizontal="right" wrapText="1"/>
      <protection/>
    </xf>
    <xf numFmtId="2" fontId="2" fillId="5" borderId="3" xfId="23" applyNumberFormat="1" applyFont="1" applyFill="1" applyBorder="1" applyAlignment="1">
      <alignment horizontal="right" vertical="center" wrapText="1"/>
      <protection/>
    </xf>
    <xf numFmtId="0" fontId="1" fillId="7" borderId="0" xfId="23" applyFont="1" applyFill="1" applyBorder="1" applyAlignment="1">
      <alignment horizontal="right" wrapText="1"/>
      <protection/>
    </xf>
    <xf numFmtId="0" fontId="1" fillId="7" borderId="0" xfId="23" applyFont="1" applyFill="1" applyBorder="1" applyAlignment="1">
      <alignment horizontal="right"/>
      <protection/>
    </xf>
    <xf numFmtId="0" fontId="1" fillId="6" borderId="0" xfId="23" applyFont="1" applyFill="1" applyBorder="1" applyAlignment="1">
      <alignment horizontal="left" vertical="top" wrapText="1"/>
      <protection/>
    </xf>
    <xf numFmtId="0" fontId="1" fillId="4" borderId="0" xfId="23" applyFont="1" applyFill="1" applyBorder="1" applyAlignment="1">
      <alignment horizontal="right" vertical="top" wrapText="1"/>
      <protection/>
    </xf>
    <xf numFmtId="0" fontId="1" fillId="5" borderId="0" xfId="23" applyFont="1" applyFill="1" applyBorder="1" applyAlignment="1">
      <alignment horizontal="right" vertical="top" wrapText="1"/>
      <protection/>
    </xf>
    <xf numFmtId="44" fontId="1" fillId="4" borderId="0" xfId="17" applyFont="1" applyFill="1" applyBorder="1" applyAlignment="1">
      <alignment horizontal="right"/>
    </xf>
    <xf numFmtId="0" fontId="2" fillId="9" borderId="0" xfId="21" applyFont="1" applyFill="1" applyBorder="1" applyAlignment="1">
      <alignment horizontal="left" vertical="center" wrapText="1"/>
    </xf>
    <xf numFmtId="0" fontId="1" fillId="9" borderId="0" xfId="21" applyFont="1" applyFill="1" applyBorder="1" applyAlignment="1">
      <alignment horizontal="left" vertical="center" wrapText="1"/>
    </xf>
    <xf numFmtId="0" fontId="1" fillId="9" borderId="0" xfId="23" applyFont="1" applyFill="1" applyBorder="1" applyAlignment="1">
      <alignment horizontal="right" vertical="center" wrapText="1"/>
      <protection/>
    </xf>
    <xf numFmtId="0" fontId="2" fillId="9" borderId="0" xfId="23" applyFont="1" applyFill="1" applyBorder="1" applyAlignment="1">
      <alignment horizontal="right" vertical="center" wrapText="1"/>
      <protection/>
    </xf>
    <xf numFmtId="2" fontId="2" fillId="9" borderId="3" xfId="23" applyNumberFormat="1" applyFont="1" applyFill="1" applyBorder="1" applyAlignment="1">
      <alignment horizontal="right" vertical="center" wrapText="1"/>
      <protection/>
    </xf>
    <xf numFmtId="0" fontId="1" fillId="9" borderId="0" xfId="23" applyFont="1" applyFill="1" applyBorder="1" applyAlignment="1">
      <alignment horizontal="right"/>
      <protection/>
    </xf>
    <xf numFmtId="44" fontId="2" fillId="9" borderId="0" xfId="17" applyFont="1" applyFill="1" applyBorder="1" applyAlignment="1">
      <alignment horizontal="right"/>
    </xf>
    <xf numFmtId="44" fontId="9" fillId="0" borderId="0" xfId="17" applyFont="1" applyFill="1" applyBorder="1" applyAlignment="1">
      <alignment horizontal="right"/>
    </xf>
    <xf numFmtId="2" fontId="8" fillId="9" borderId="3" xfId="23" applyNumberFormat="1" applyFont="1" applyFill="1" applyBorder="1" applyAlignment="1">
      <alignment horizontal="right" wrapText="1"/>
      <protection/>
    </xf>
    <xf numFmtId="0" fontId="2" fillId="9" borderId="0" xfId="23" applyFont="1" applyFill="1" applyBorder="1" applyAlignment="1">
      <alignment horizontal="right" wrapText="1"/>
      <protection/>
    </xf>
    <xf numFmtId="0" fontId="10" fillId="9" borderId="0" xfId="21" applyFont="1" applyFill="1" applyBorder="1" applyAlignment="1">
      <alignment horizontal="left" vertical="center" wrapText="1"/>
    </xf>
    <xf numFmtId="0" fontId="10" fillId="9" borderId="0" xfId="23" applyFont="1" applyFill="1" applyBorder="1" applyAlignment="1">
      <alignment horizontal="right" vertical="center" wrapText="1"/>
      <protection/>
    </xf>
    <xf numFmtId="0" fontId="10" fillId="9" borderId="0" xfId="23" applyFont="1" applyFill="1" applyBorder="1" applyAlignment="1">
      <alignment horizontal="right" wrapText="1"/>
      <protection/>
    </xf>
    <xf numFmtId="0" fontId="10" fillId="9" borderId="0" xfId="23" applyFont="1" applyFill="1" applyBorder="1" applyAlignment="1">
      <alignment horizontal="right"/>
      <protection/>
    </xf>
    <xf numFmtId="44" fontId="10" fillId="9" borderId="0" xfId="17" applyFont="1" applyFill="1" applyBorder="1" applyAlignment="1">
      <alignment horizontal="right"/>
    </xf>
    <xf numFmtId="0" fontId="8" fillId="9" borderId="0" xfId="21" applyFont="1" applyFill="1" applyBorder="1" applyAlignment="1">
      <alignment horizontal="left" vertical="top" wrapText="1"/>
    </xf>
    <xf numFmtId="0" fontId="8" fillId="9" borderId="0" xfId="21" applyFont="1" applyFill="1" applyBorder="1" applyAlignment="1">
      <alignment horizontal="right" vertical="top" wrapText="1"/>
    </xf>
    <xf numFmtId="0" fontId="1" fillId="6" borderId="0" xfId="21" applyFont="1" applyFill="1" applyBorder="1" applyAlignment="1">
      <alignment horizontal="right" vertical="top" wrapText="1"/>
    </xf>
    <xf numFmtId="0" fontId="1" fillId="4" borderId="0" xfId="23" applyFont="1" applyFill="1" applyBorder="1" applyAlignment="1">
      <alignment horizontal="right" vertical="center" wrapText="1"/>
      <protection/>
    </xf>
    <xf numFmtId="0" fontId="1" fillId="5" borderId="0" xfId="23" applyFont="1" applyFill="1" applyBorder="1" applyAlignment="1">
      <alignment horizontal="right" vertical="center" wrapText="1"/>
      <protection/>
    </xf>
    <xf numFmtId="0" fontId="1" fillId="7" borderId="0" xfId="23" applyFont="1" applyFill="1" applyBorder="1" applyAlignment="1">
      <alignment horizontal="right" vertical="center" wrapText="1"/>
      <protection/>
    </xf>
    <xf numFmtId="44" fontId="2" fillId="0" borderId="0" xfId="17" applyFont="1" applyFill="1" applyBorder="1" applyAlignment="1">
      <alignment/>
    </xf>
    <xf numFmtId="0" fontId="1" fillId="9" borderId="0" xfId="23" applyFont="1" applyFill="1" applyBorder="1" applyAlignment="1">
      <alignment horizontal="right" wrapText="1"/>
      <protection/>
    </xf>
    <xf numFmtId="2" fontId="2" fillId="5" borderId="3" xfId="23" applyNumberFormat="1" applyFont="1" applyFill="1" applyBorder="1" applyAlignment="1">
      <alignment horizontal="right"/>
      <protection/>
    </xf>
    <xf numFmtId="44" fontId="11" fillId="4" borderId="0" xfId="17" applyFont="1" applyFill="1" applyBorder="1" applyAlignment="1">
      <alignment horizontal="right"/>
    </xf>
    <xf numFmtId="0" fontId="1" fillId="0" borderId="0" xfId="23" applyFont="1" applyFill="1" applyBorder="1" applyAlignment="1">
      <alignment horizontal="left"/>
      <protection/>
    </xf>
    <xf numFmtId="44" fontId="1" fillId="0" borderId="3" xfId="17" applyNumberFormat="1" applyFont="1" applyFill="1" applyBorder="1" applyAlignment="1">
      <alignment/>
    </xf>
    <xf numFmtId="44" fontId="2" fillId="0" borderId="0" xfId="17" applyNumberFormat="1" applyFont="1" applyFill="1" applyBorder="1" applyAlignment="1">
      <alignment/>
    </xf>
    <xf numFmtId="44" fontId="1" fillId="0" borderId="0" xfId="17" applyFont="1" applyFill="1" applyBorder="1" applyAlignment="1">
      <alignment/>
    </xf>
    <xf numFmtId="44" fontId="1" fillId="0" borderId="0" xfId="17" applyNumberFormat="1" applyFont="1" applyFill="1" applyBorder="1" applyAlignment="1">
      <alignment/>
    </xf>
    <xf numFmtId="44" fontId="1" fillId="0" borderId="3" xfId="17" applyFont="1" applyFill="1" applyBorder="1" applyAlignment="1">
      <alignment/>
    </xf>
    <xf numFmtId="44" fontId="1" fillId="0" borderId="8" xfId="17" applyNumberFormat="1" applyFont="1" applyFill="1" applyBorder="1" applyAlignment="1">
      <alignment/>
    </xf>
    <xf numFmtId="0" fontId="1" fillId="0" borderId="8" xfId="23" applyFont="1" applyFill="1" applyBorder="1">
      <alignment/>
      <protection/>
    </xf>
    <xf numFmtId="0" fontId="1" fillId="0" borderId="0" xfId="23" applyFont="1" applyFill="1" applyBorder="1" applyAlignment="1">
      <alignment horizontal="left" vertical="center" wrapText="1"/>
      <protection/>
    </xf>
    <xf numFmtId="0" fontId="1" fillId="0" borderId="0" xfId="23" applyFont="1" applyFill="1" applyBorder="1" applyAlignment="1">
      <alignment horizontal="left" wrapText="1"/>
      <protection/>
    </xf>
    <xf numFmtId="0" fontId="10" fillId="10" borderId="0" xfId="23" applyFont="1" applyFill="1" applyAlignment="1">
      <alignment horizontal="center" vertical="center" wrapText="1"/>
      <protection/>
    </xf>
    <xf numFmtId="0" fontId="10" fillId="10" borderId="0" xfId="23" applyFont="1" applyFill="1" applyAlignment="1">
      <alignment horizontal="right" vertical="center" wrapText="1"/>
      <protection/>
    </xf>
    <xf numFmtId="0" fontId="6" fillId="0" borderId="0" xfId="23">
      <alignment/>
      <protection/>
    </xf>
    <xf numFmtId="0" fontId="1" fillId="7" borderId="0" xfId="23" applyFont="1" applyFill="1" applyBorder="1">
      <alignment/>
      <protection/>
    </xf>
    <xf numFmtId="0" fontId="13" fillId="7" borderId="0" xfId="23" applyFont="1" applyFill="1" applyBorder="1" applyAlignment="1">
      <alignment horizontal="right" wrapText="1"/>
      <protection/>
    </xf>
    <xf numFmtId="0" fontId="1" fillId="7" borderId="0" xfId="23" applyFont="1" applyFill="1" applyBorder="1" applyAlignment="1">
      <alignment horizontal="center" wrapText="1"/>
      <protection/>
    </xf>
    <xf numFmtId="0" fontId="13" fillId="7" borderId="0" xfId="23" applyFont="1" applyFill="1" applyBorder="1" applyAlignment="1">
      <alignment horizontal="center" wrapText="1"/>
      <protection/>
    </xf>
    <xf numFmtId="0" fontId="1" fillId="6" borderId="0" xfId="23" applyFont="1" applyFill="1" applyAlignment="1">
      <alignment wrapText="1"/>
      <protection/>
    </xf>
    <xf numFmtId="0" fontId="1" fillId="6" borderId="0" xfId="23" applyFont="1" applyFill="1" applyAlignment="1">
      <alignment horizontal="right" wrapText="1"/>
      <protection/>
    </xf>
    <xf numFmtId="0" fontId="1" fillId="6" borderId="0" xfId="23" applyFont="1" applyFill="1" applyAlignment="1">
      <alignment horizontal="center" wrapText="1"/>
      <protection/>
    </xf>
    <xf numFmtId="168" fontId="1" fillId="6" borderId="0" xfId="15" applyNumberFormat="1" applyFont="1" applyFill="1" applyAlignment="1">
      <alignment horizontal="right" wrapText="1"/>
    </xf>
    <xf numFmtId="0" fontId="1" fillId="6" borderId="0" xfId="23" applyFont="1" applyFill="1" applyAlignment="1">
      <alignment horizontal="right"/>
      <protection/>
    </xf>
    <xf numFmtId="0" fontId="1" fillId="6" borderId="0" xfId="23" applyFont="1" applyFill="1">
      <alignment/>
      <protection/>
    </xf>
    <xf numFmtId="0" fontId="6" fillId="0" borderId="0" xfId="23" applyAlignment="1">
      <alignment horizontal="right"/>
      <protection/>
    </xf>
    <xf numFmtId="0" fontId="1" fillId="6" borderId="0" xfId="23" applyFont="1" applyFill="1" applyAlignment="1">
      <alignment horizontal="right" wrapText="1"/>
      <protection/>
    </xf>
    <xf numFmtId="0" fontId="1" fillId="6" borderId="0" xfId="23" applyFont="1" applyFill="1" applyAlignment="1">
      <alignment horizontal="center" wrapText="1"/>
      <protection/>
    </xf>
    <xf numFmtId="0" fontId="1" fillId="6" borderId="0" xfId="23" applyFont="1" applyFill="1" applyAlignment="1">
      <alignment wrapText="1"/>
      <protection/>
    </xf>
    <xf numFmtId="168" fontId="1" fillId="6" borderId="0" xfId="15" applyNumberFormat="1" applyFont="1" applyFill="1" applyAlignment="1">
      <alignment horizontal="right" wrapText="1"/>
    </xf>
    <xf numFmtId="0" fontId="6" fillId="0" borderId="0" xfId="23" applyFill="1" applyAlignment="1">
      <alignment horizontal="right"/>
      <protection/>
    </xf>
    <xf numFmtId="0" fontId="1" fillId="8" borderId="0" xfId="23" applyFont="1" applyFill="1" applyBorder="1">
      <alignment/>
      <protection/>
    </xf>
    <xf numFmtId="0" fontId="13" fillId="8" borderId="0" xfId="23" applyFont="1" applyFill="1" applyBorder="1" applyAlignment="1">
      <alignment horizontal="right" wrapText="1"/>
      <protection/>
    </xf>
    <xf numFmtId="0" fontId="1" fillId="8" borderId="0" xfId="23" applyFont="1" applyFill="1" applyBorder="1" applyAlignment="1">
      <alignment horizontal="center" wrapText="1"/>
      <protection/>
    </xf>
    <xf numFmtId="0" fontId="1" fillId="8" borderId="0" xfId="23" applyFont="1" applyFill="1" applyBorder="1" applyAlignment="1">
      <alignment horizontal="right"/>
      <protection/>
    </xf>
    <xf numFmtId="0" fontId="1" fillId="11" borderId="0" xfId="23" applyFont="1" applyFill="1">
      <alignment/>
      <protection/>
    </xf>
    <xf numFmtId="0" fontId="1" fillId="11" borderId="0" xfId="23" applyFont="1" applyFill="1" applyAlignment="1">
      <alignment horizontal="right" wrapText="1"/>
      <protection/>
    </xf>
    <xf numFmtId="0" fontId="1" fillId="11" borderId="0" xfId="23" applyFont="1" applyFill="1" applyAlignment="1">
      <alignment horizontal="center" wrapText="1"/>
      <protection/>
    </xf>
    <xf numFmtId="0" fontId="1" fillId="11" borderId="0" xfId="23" applyFont="1" applyFill="1" applyAlignment="1">
      <alignment horizontal="right"/>
      <protection/>
    </xf>
    <xf numFmtId="0" fontId="1" fillId="11" borderId="0" xfId="23" applyFont="1" applyFill="1" applyAlignment="1">
      <alignment wrapText="1"/>
      <protection/>
    </xf>
    <xf numFmtId="168" fontId="1" fillId="11" borderId="0" xfId="15" applyNumberFormat="1" applyFont="1" applyFill="1" applyAlignment="1">
      <alignment horizontal="right" wrapText="1"/>
    </xf>
    <xf numFmtId="0" fontId="14" fillId="0" borderId="0" xfId="23" applyFont="1" applyAlignment="1">
      <alignment horizontal="right"/>
      <protection/>
    </xf>
    <xf numFmtId="0" fontId="2" fillId="11" borderId="0" xfId="23" applyFont="1" applyFill="1" applyAlignment="1">
      <alignment wrapText="1"/>
      <protection/>
    </xf>
    <xf numFmtId="0" fontId="2" fillId="11" borderId="0" xfId="23" applyFont="1" applyFill="1" applyAlignment="1">
      <alignment horizontal="right" wrapText="1"/>
      <protection/>
    </xf>
    <xf numFmtId="0" fontId="2" fillId="11" borderId="0" xfId="23" applyFont="1" applyFill="1" applyAlignment="1">
      <alignment horizontal="center" wrapText="1"/>
      <protection/>
    </xf>
    <xf numFmtId="168" fontId="2" fillId="11" borderId="0" xfId="15" applyNumberFormat="1" applyFont="1" applyFill="1" applyAlignment="1">
      <alignment horizontal="right" wrapText="1"/>
    </xf>
    <xf numFmtId="0" fontId="2" fillId="11" borderId="0" xfId="23" applyFont="1" applyFill="1" applyAlignment="1">
      <alignment horizontal="right"/>
      <protection/>
    </xf>
    <xf numFmtId="0" fontId="2" fillId="11" borderId="0" xfId="23" applyFont="1" applyFill="1">
      <alignment/>
      <protection/>
    </xf>
    <xf numFmtId="0" fontId="1" fillId="6" borderId="0" xfId="23" applyFont="1" applyFill="1" applyBorder="1">
      <alignment/>
      <protection/>
    </xf>
    <xf numFmtId="0" fontId="1" fillId="6" borderId="0" xfId="23" applyFont="1" applyFill="1" applyBorder="1" applyAlignment="1">
      <alignment horizontal="center" wrapText="1"/>
      <protection/>
    </xf>
    <xf numFmtId="0" fontId="1" fillId="6" borderId="0" xfId="23" applyFont="1" applyFill="1" applyBorder="1" applyAlignment="1">
      <alignment horizontal="right" wrapText="1"/>
      <protection/>
    </xf>
    <xf numFmtId="0" fontId="1" fillId="6" borderId="0" xfId="23" applyFont="1" applyFill="1" applyBorder="1" applyAlignment="1">
      <alignment wrapText="1"/>
      <protection/>
    </xf>
    <xf numFmtId="3" fontId="1" fillId="6" borderId="0" xfId="23" applyNumberFormat="1" applyFont="1" applyFill="1" applyBorder="1" applyAlignment="1">
      <alignment wrapText="1"/>
      <protection/>
    </xf>
    <xf numFmtId="0" fontId="6" fillId="6" borderId="0" xfId="23" applyFill="1" applyBorder="1" applyAlignment="1">
      <alignment horizontal="right"/>
      <protection/>
    </xf>
    <xf numFmtId="0" fontId="6" fillId="6" borderId="0" xfId="23" applyFill="1" applyBorder="1">
      <alignment/>
      <protection/>
    </xf>
    <xf numFmtId="0" fontId="10" fillId="12" borderId="0" xfId="23" applyFont="1" applyFill="1">
      <alignment/>
      <protection/>
    </xf>
    <xf numFmtId="0" fontId="10" fillId="12" borderId="0" xfId="23" applyFont="1" applyFill="1" applyAlignment="1">
      <alignment horizontal="right"/>
      <protection/>
    </xf>
    <xf numFmtId="0" fontId="10" fillId="12" borderId="0" xfId="23" applyFont="1" applyFill="1" applyBorder="1" applyAlignment="1">
      <alignment horizontal="center" wrapText="1"/>
      <protection/>
    </xf>
    <xf numFmtId="0" fontId="14" fillId="0" borderId="0" xfId="23" applyFont="1">
      <alignment/>
      <protection/>
    </xf>
    <xf numFmtId="0" fontId="1" fillId="6" borderId="0" xfId="23" applyFont="1" applyFill="1" applyBorder="1" applyAlignment="1">
      <alignment wrapText="1"/>
      <protection/>
    </xf>
    <xf numFmtId="0" fontId="1" fillId="6" borderId="0" xfId="23" applyFont="1" applyFill="1" applyBorder="1" applyAlignment="1">
      <alignment horizontal="right" wrapText="1"/>
      <protection/>
    </xf>
    <xf numFmtId="168" fontId="1" fillId="6" borderId="0" xfId="15" applyNumberFormat="1" applyFont="1" applyFill="1" applyBorder="1" applyAlignment="1">
      <alignment horizontal="right" wrapText="1"/>
    </xf>
    <xf numFmtId="0" fontId="1" fillId="6" borderId="0" xfId="23" applyFont="1" applyFill="1" applyBorder="1" applyAlignment="1">
      <alignment horizontal="right"/>
      <protection/>
    </xf>
    <xf numFmtId="0" fontId="6" fillId="0" borderId="0" xfId="23" applyBorder="1" applyAlignment="1">
      <alignment horizontal="right"/>
      <protection/>
    </xf>
    <xf numFmtId="0" fontId="1" fillId="6" borderId="0" xfId="23" applyFont="1" applyFill="1" applyBorder="1" applyAlignment="1">
      <alignment horizontal="center" wrapText="1"/>
      <protection/>
    </xf>
    <xf numFmtId="0" fontId="15" fillId="6" borderId="0" xfId="23" applyFont="1" applyFill="1" applyBorder="1" applyAlignment="1">
      <alignment horizontal="right" wrapText="1"/>
      <protection/>
    </xf>
    <xf numFmtId="0" fontId="15" fillId="8" borderId="0" xfId="23" applyFont="1" applyFill="1" applyBorder="1" applyAlignment="1">
      <alignment horizontal="right" wrapText="1"/>
      <protection/>
    </xf>
    <xf numFmtId="0" fontId="15" fillId="8" borderId="0" xfId="23" applyFont="1" applyFill="1" applyBorder="1">
      <alignment/>
      <protection/>
    </xf>
    <xf numFmtId="0" fontId="6" fillId="0" borderId="0" xfId="23" applyFont="1">
      <alignment/>
      <protection/>
    </xf>
    <xf numFmtId="0" fontId="1" fillId="4" borderId="0" xfId="23" applyFont="1" applyFill="1" applyBorder="1" applyAlignment="1">
      <alignment wrapText="1"/>
      <protection/>
    </xf>
    <xf numFmtId="0" fontId="1" fillId="4" borderId="0" xfId="23" applyFont="1" applyFill="1" applyBorder="1" applyAlignment="1">
      <alignment horizontal="center" wrapText="1"/>
      <protection/>
    </xf>
    <xf numFmtId="168" fontId="1" fillId="4" borderId="0" xfId="15" applyNumberFormat="1" applyFont="1" applyFill="1" applyBorder="1" applyAlignment="1">
      <alignment horizontal="right" wrapText="1"/>
    </xf>
    <xf numFmtId="0" fontId="1" fillId="4" borderId="0" xfId="23" applyFont="1" applyFill="1" applyBorder="1">
      <alignment/>
      <protection/>
    </xf>
    <xf numFmtId="0" fontId="14" fillId="0" borderId="0" xfId="23" applyFont="1" applyBorder="1" applyAlignment="1">
      <alignment horizontal="right"/>
      <protection/>
    </xf>
    <xf numFmtId="0" fontId="1" fillId="5" borderId="0" xfId="23" applyFont="1" applyFill="1" applyBorder="1">
      <alignment/>
      <protection/>
    </xf>
    <xf numFmtId="0" fontId="1" fillId="5" borderId="0" xfId="23" applyFont="1" applyFill="1" applyBorder="1" applyAlignment="1">
      <alignment horizontal="center" wrapText="1"/>
      <protection/>
    </xf>
    <xf numFmtId="0" fontId="1" fillId="5" borderId="0" xfId="23" applyFont="1" applyFill="1" applyBorder="1" applyAlignment="1">
      <alignment horizontal="right"/>
      <protection/>
    </xf>
    <xf numFmtId="0" fontId="1" fillId="5" borderId="0" xfId="23" applyFont="1" applyFill="1" applyBorder="1" applyAlignment="1">
      <alignment wrapText="1"/>
      <protection/>
    </xf>
    <xf numFmtId="168" fontId="1" fillId="5" borderId="0" xfId="15" applyNumberFormat="1" applyFont="1" applyFill="1" applyBorder="1" applyAlignment="1">
      <alignment horizontal="right" wrapText="1"/>
    </xf>
    <xf numFmtId="3" fontId="1" fillId="8" borderId="0" xfId="23" applyNumberFormat="1" applyFont="1" applyFill="1" applyBorder="1" applyAlignment="1">
      <alignment horizontal="right"/>
      <protection/>
    </xf>
    <xf numFmtId="0" fontId="15" fillId="7" borderId="0" xfId="23" applyFont="1" applyFill="1" applyBorder="1" applyAlignment="1">
      <alignment horizontal="right" wrapText="1"/>
      <protection/>
    </xf>
    <xf numFmtId="3" fontId="1" fillId="7" borderId="0" xfId="23" applyNumberFormat="1" applyFont="1" applyFill="1" applyBorder="1" applyAlignment="1">
      <alignment horizontal="right"/>
      <protection/>
    </xf>
    <xf numFmtId="0" fontId="10" fillId="13" borderId="0" xfId="23" applyFont="1" applyFill="1" applyBorder="1">
      <alignment/>
      <protection/>
    </xf>
    <xf numFmtId="0" fontId="10" fillId="13" borderId="0" xfId="23" applyFont="1" applyFill="1" applyBorder="1" applyAlignment="1">
      <alignment horizontal="right" wrapText="1"/>
      <protection/>
    </xf>
    <xf numFmtId="0" fontId="10" fillId="13" borderId="0" xfId="23" applyFont="1" applyFill="1" applyBorder="1" applyAlignment="1">
      <alignment horizontal="center" wrapText="1"/>
      <protection/>
    </xf>
    <xf numFmtId="0" fontId="10" fillId="13" borderId="0" xfId="23" applyFont="1" applyFill="1" applyBorder="1" applyAlignment="1">
      <alignment horizontal="right"/>
      <protection/>
    </xf>
    <xf numFmtId="0" fontId="1" fillId="6" borderId="3" xfId="23" applyFont="1" applyFill="1" applyBorder="1" applyAlignment="1">
      <alignment wrapText="1"/>
      <protection/>
    </xf>
    <xf numFmtId="0" fontId="1" fillId="6" borderId="3" xfId="23" applyFont="1" applyFill="1" applyBorder="1" applyAlignment="1">
      <alignment horizontal="right" wrapText="1"/>
      <protection/>
    </xf>
    <xf numFmtId="0" fontId="1" fillId="6" borderId="3" xfId="23" applyFont="1" applyFill="1" applyBorder="1" applyAlignment="1">
      <alignment horizontal="center" wrapText="1"/>
      <protection/>
    </xf>
    <xf numFmtId="168" fontId="1" fillId="6" borderId="3" xfId="15" applyNumberFormat="1" applyFont="1" applyFill="1" applyBorder="1" applyAlignment="1">
      <alignment horizontal="right" wrapText="1"/>
    </xf>
    <xf numFmtId="0" fontId="1" fillId="6" borderId="3" xfId="23" applyFont="1" applyFill="1" applyBorder="1" applyAlignment="1">
      <alignment horizontal="right"/>
      <protection/>
    </xf>
    <xf numFmtId="0" fontId="1" fillId="6" borderId="3" xfId="23" applyFont="1" applyFill="1" applyBorder="1">
      <alignment/>
      <protection/>
    </xf>
    <xf numFmtId="0" fontId="6" fillId="0" borderId="3" xfId="23" applyBorder="1" applyAlignment="1">
      <alignment horizontal="right"/>
      <protection/>
    </xf>
    <xf numFmtId="43" fontId="1" fillId="0" borderId="0" xfId="15" applyFont="1" applyAlignment="1">
      <alignment/>
    </xf>
    <xf numFmtId="177" fontId="1" fillId="0" borderId="0" xfId="24" applyNumberFormat="1" applyFont="1" applyAlignment="1">
      <alignment/>
    </xf>
    <xf numFmtId="178" fontId="1" fillId="0" borderId="0" xfId="23" applyNumberFormat="1" applyFont="1">
      <alignment/>
      <protection/>
    </xf>
    <xf numFmtId="0" fontId="1" fillId="8" borderId="9" xfId="23" applyFont="1" applyFill="1" applyBorder="1">
      <alignment/>
      <protection/>
    </xf>
    <xf numFmtId="0" fontId="13" fillId="8" borderId="9" xfId="23" applyFont="1" applyFill="1" applyBorder="1" applyAlignment="1">
      <alignment horizontal="right" wrapText="1"/>
      <protection/>
    </xf>
    <xf numFmtId="0" fontId="1" fillId="8" borderId="9" xfId="23" applyFont="1" applyFill="1" applyBorder="1" applyAlignment="1">
      <alignment horizontal="center" wrapText="1"/>
      <protection/>
    </xf>
    <xf numFmtId="0" fontId="1" fillId="8" borderId="9" xfId="23" applyFont="1" applyFill="1" applyBorder="1" applyAlignment="1">
      <alignment horizontal="right"/>
      <protection/>
    </xf>
    <xf numFmtId="0" fontId="1" fillId="7" borderId="0" xfId="23" applyFont="1" applyFill="1">
      <alignment/>
      <protection/>
    </xf>
    <xf numFmtId="43" fontId="1" fillId="7" borderId="0" xfId="15" applyFont="1" applyFill="1" applyAlignment="1">
      <alignment/>
    </xf>
    <xf numFmtId="0" fontId="6" fillId="0" borderId="0" xfId="23" applyBorder="1">
      <alignment/>
      <protection/>
    </xf>
    <xf numFmtId="43" fontId="1" fillId="4" borderId="0" xfId="15" applyFont="1" applyFill="1" applyBorder="1" applyAlignment="1">
      <alignment/>
    </xf>
    <xf numFmtId="177" fontId="1" fillId="0" borderId="0" xfId="24" applyNumberFormat="1" applyFont="1" applyBorder="1" applyAlignment="1">
      <alignment/>
    </xf>
    <xf numFmtId="178" fontId="1" fillId="0" borderId="0" xfId="23" applyNumberFormat="1" applyFont="1" applyBorder="1">
      <alignment/>
      <protection/>
    </xf>
    <xf numFmtId="0" fontId="1" fillId="6" borderId="3" xfId="23" applyFont="1" applyFill="1" applyBorder="1" applyAlignment="1">
      <alignment horizontal="right" wrapText="1"/>
      <protection/>
    </xf>
    <xf numFmtId="0" fontId="1" fillId="6" borderId="3" xfId="23" applyFont="1" applyFill="1" applyBorder="1" applyAlignment="1">
      <alignment horizontal="center" wrapText="1"/>
      <protection/>
    </xf>
    <xf numFmtId="0" fontId="1" fillId="6" borderId="3" xfId="23" applyFont="1" applyFill="1" applyBorder="1" applyAlignment="1">
      <alignment wrapText="1"/>
      <protection/>
    </xf>
    <xf numFmtId="168" fontId="1" fillId="6" borderId="3" xfId="15" applyNumberFormat="1" applyFont="1" applyFill="1" applyBorder="1" applyAlignment="1">
      <alignment horizontal="right" wrapText="1"/>
    </xf>
    <xf numFmtId="0" fontId="6" fillId="0" borderId="3" xfId="23" applyBorder="1">
      <alignment/>
      <protection/>
    </xf>
    <xf numFmtId="0" fontId="1" fillId="7" borderId="3" xfId="23" applyFont="1" applyFill="1" applyBorder="1">
      <alignment/>
      <protection/>
    </xf>
    <xf numFmtId="43" fontId="1" fillId="7" borderId="3" xfId="15" applyFont="1" applyFill="1" applyBorder="1" applyAlignment="1">
      <alignment/>
    </xf>
    <xf numFmtId="177" fontId="1" fillId="0" borderId="3" xfId="24" applyNumberFormat="1" applyFont="1" applyBorder="1" applyAlignment="1">
      <alignment/>
    </xf>
    <xf numFmtId="178" fontId="1" fillId="0" borderId="3" xfId="23" applyNumberFormat="1" applyFont="1" applyBorder="1">
      <alignment/>
      <protection/>
    </xf>
    <xf numFmtId="0" fontId="1" fillId="4" borderId="7" xfId="23" applyFont="1" applyFill="1" applyBorder="1">
      <alignment/>
      <protection/>
    </xf>
    <xf numFmtId="0" fontId="1" fillId="4" borderId="7" xfId="23" applyFont="1" applyFill="1" applyBorder="1" applyAlignment="1">
      <alignment horizontal="right" wrapText="1"/>
      <protection/>
    </xf>
    <xf numFmtId="0" fontId="1" fillId="4" borderId="7" xfId="23" applyFont="1" applyFill="1" applyBorder="1" applyAlignment="1">
      <alignment horizontal="center" wrapText="1"/>
      <protection/>
    </xf>
    <xf numFmtId="0" fontId="1" fillId="4" borderId="7" xfId="23" applyFont="1" applyFill="1" applyBorder="1" applyAlignment="1">
      <alignment horizontal="right"/>
      <protection/>
    </xf>
    <xf numFmtId="0" fontId="1" fillId="4" borderId="7" xfId="23" applyFont="1" applyFill="1" applyBorder="1" applyAlignment="1">
      <alignment wrapText="1"/>
      <protection/>
    </xf>
    <xf numFmtId="168" fontId="1" fillId="4" borderId="7" xfId="15" applyNumberFormat="1" applyFont="1" applyFill="1" applyBorder="1" applyAlignment="1">
      <alignment horizontal="right" wrapText="1"/>
    </xf>
    <xf numFmtId="0" fontId="14" fillId="0" borderId="7" xfId="23" applyFont="1" applyBorder="1" applyAlignment="1">
      <alignment horizontal="right"/>
      <protection/>
    </xf>
    <xf numFmtId="0" fontId="1" fillId="4" borderId="3" xfId="23" applyFont="1" applyFill="1" applyBorder="1" applyAlignment="1">
      <alignment wrapText="1"/>
      <protection/>
    </xf>
    <xf numFmtId="0" fontId="1" fillId="4" borderId="3" xfId="23" applyFont="1" applyFill="1" applyBorder="1" applyAlignment="1">
      <alignment horizontal="right" wrapText="1"/>
      <protection/>
    </xf>
    <xf numFmtId="0" fontId="1" fillId="4" borderId="3" xfId="23" applyFont="1" applyFill="1" applyBorder="1" applyAlignment="1">
      <alignment horizontal="center" wrapText="1"/>
      <protection/>
    </xf>
    <xf numFmtId="168" fontId="1" fillId="4" borderId="3" xfId="15" applyNumberFormat="1" applyFont="1" applyFill="1" applyBorder="1" applyAlignment="1">
      <alignment horizontal="right" wrapText="1"/>
    </xf>
    <xf numFmtId="0" fontId="1" fillId="4" borderId="3" xfId="23" applyFont="1" applyFill="1" applyBorder="1" applyAlignment="1">
      <alignment horizontal="right"/>
      <protection/>
    </xf>
    <xf numFmtId="0" fontId="13" fillId="7" borderId="3" xfId="23" applyFont="1" applyFill="1" applyBorder="1" applyAlignment="1">
      <alignment horizontal="right" wrapText="1"/>
      <protection/>
    </xf>
    <xf numFmtId="0" fontId="1" fillId="7" borderId="3" xfId="23" applyFont="1" applyFill="1" applyBorder="1" applyAlignment="1">
      <alignment horizontal="center" wrapText="1"/>
      <protection/>
    </xf>
    <xf numFmtId="0" fontId="1" fillId="7" borderId="3" xfId="23" applyFont="1" applyFill="1" applyBorder="1" applyAlignment="1">
      <alignment horizontal="right"/>
      <protection/>
    </xf>
    <xf numFmtId="0" fontId="13" fillId="7" borderId="3" xfId="23" applyFont="1" applyFill="1" applyBorder="1" applyAlignment="1">
      <alignment horizontal="center" wrapText="1"/>
      <protection/>
    </xf>
    <xf numFmtId="0" fontId="1" fillId="4" borderId="0" xfId="23" applyFont="1" applyFill="1">
      <alignment/>
      <protection/>
    </xf>
    <xf numFmtId="166" fontId="1" fillId="4" borderId="0" xfId="23" applyNumberFormat="1" applyFont="1" applyFill="1">
      <alignment/>
      <protection/>
    </xf>
    <xf numFmtId="0" fontId="15" fillId="8" borderId="9" xfId="23" applyFont="1" applyFill="1" applyBorder="1" applyAlignment="1">
      <alignment horizontal="right" wrapText="1"/>
      <protection/>
    </xf>
    <xf numFmtId="0" fontId="15" fillId="8" borderId="9" xfId="23" applyFont="1" applyFill="1" applyBorder="1">
      <alignment/>
      <protection/>
    </xf>
    <xf numFmtId="166" fontId="1" fillId="0" borderId="0" xfId="23" applyNumberFormat="1" applyFont="1">
      <alignment/>
      <protection/>
    </xf>
    <xf numFmtId="0" fontId="1" fillId="0" borderId="0" xfId="23" applyFont="1" applyBorder="1">
      <alignment/>
      <protection/>
    </xf>
    <xf numFmtId="166" fontId="1" fillId="0" borderId="0" xfId="23" applyNumberFormat="1" applyFont="1" applyBorder="1">
      <alignment/>
      <protection/>
    </xf>
    <xf numFmtId="168" fontId="1" fillId="6" borderId="0" xfId="15" applyNumberFormat="1" applyFont="1" applyFill="1" applyBorder="1" applyAlignment="1">
      <alignment horizontal="right" wrapText="1"/>
    </xf>
    <xf numFmtId="0" fontId="2" fillId="11" borderId="0" xfId="23" applyFont="1" applyFill="1" applyBorder="1">
      <alignment/>
      <protection/>
    </xf>
    <xf numFmtId="0" fontId="16" fillId="11" borderId="0" xfId="23" applyFont="1" applyFill="1" applyBorder="1" applyAlignment="1">
      <alignment horizontal="right" wrapText="1"/>
      <protection/>
    </xf>
    <xf numFmtId="0" fontId="2" fillId="11" borderId="0" xfId="23" applyFont="1" applyFill="1" applyBorder="1" applyAlignment="1">
      <alignment horizontal="center" wrapText="1"/>
      <protection/>
    </xf>
    <xf numFmtId="0" fontId="2" fillId="11" borderId="0" xfId="23" applyFont="1" applyFill="1" applyBorder="1" applyAlignment="1">
      <alignment horizontal="right"/>
      <protection/>
    </xf>
    <xf numFmtId="0" fontId="1" fillId="0" borderId="0" xfId="23" applyFont="1" applyBorder="1" applyAlignment="1">
      <alignment horizontal="center"/>
      <protection/>
    </xf>
    <xf numFmtId="166" fontId="1" fillId="4" borderId="0" xfId="23" applyNumberFormat="1" applyFont="1" applyFill="1" applyBorder="1" applyAlignment="1">
      <alignment horizontal="right"/>
      <protection/>
    </xf>
    <xf numFmtId="166" fontId="1" fillId="0" borderId="0" xfId="23" applyNumberFormat="1" applyFont="1" applyBorder="1" applyAlignment="1">
      <alignment horizontal="right"/>
      <protection/>
    </xf>
    <xf numFmtId="0" fontId="15" fillId="5" borderId="0" xfId="23" applyFont="1" applyFill="1" applyBorder="1" applyAlignment="1">
      <alignment horizontal="right"/>
      <protection/>
    </xf>
    <xf numFmtId="0" fontId="15" fillId="5" borderId="0" xfId="23" applyFont="1" applyFill="1" applyBorder="1" applyAlignment="1">
      <alignment wrapText="1"/>
      <protection/>
    </xf>
    <xf numFmtId="0" fontId="15" fillId="5" borderId="0" xfId="23" applyFont="1" applyFill="1" applyBorder="1" applyAlignment="1">
      <alignment horizontal="right" wrapText="1"/>
      <protection/>
    </xf>
    <xf numFmtId="0" fontId="15" fillId="7" borderId="0" xfId="23" applyFont="1" applyFill="1" applyBorder="1" applyAlignment="1">
      <alignment horizontal="right"/>
      <protection/>
    </xf>
    <xf numFmtId="0" fontId="1" fillId="6" borderId="0" xfId="23" applyFont="1" applyFill="1" applyBorder="1" applyAlignment="1">
      <alignment horizontal="right" vertical="top" wrapText="1"/>
      <protection/>
    </xf>
    <xf numFmtId="0" fontId="15" fillId="4" borderId="0" xfId="23" applyFont="1" applyFill="1" applyBorder="1" applyAlignment="1">
      <alignment horizontal="right" wrapText="1"/>
      <protection/>
    </xf>
    <xf numFmtId="0" fontId="13" fillId="8" borderId="0" xfId="23" applyFont="1" applyFill="1" applyBorder="1" applyAlignment="1">
      <alignment horizontal="right"/>
      <protection/>
    </xf>
    <xf numFmtId="0" fontId="15" fillId="8" borderId="0" xfId="23" applyFont="1" applyFill="1" applyBorder="1" applyAlignment="1">
      <alignment horizontal="right"/>
      <protection/>
    </xf>
    <xf numFmtId="0" fontId="1" fillId="0" borderId="3" xfId="23" applyFont="1" applyBorder="1" applyAlignment="1">
      <alignment horizontal="right"/>
      <protection/>
    </xf>
    <xf numFmtId="0" fontId="1" fillId="0" borderId="3" xfId="23" applyFont="1" applyBorder="1" applyAlignment="1">
      <alignment horizontal="left"/>
      <protection/>
    </xf>
    <xf numFmtId="0" fontId="7" fillId="0" borderId="0" xfId="21" applyAlignment="1">
      <alignment wrapText="1"/>
    </xf>
    <xf numFmtId="0" fontId="6" fillId="0" borderId="0" xfId="23" applyAlignment="1">
      <alignment wrapText="1"/>
      <protection/>
    </xf>
    <xf numFmtId="164" fontId="1" fillId="4" borderId="3" xfId="23" applyNumberFormat="1" applyFont="1" applyFill="1" applyBorder="1">
      <alignment/>
      <protection/>
    </xf>
    <xf numFmtId="164" fontId="1" fillId="4" borderId="3" xfId="23" applyNumberFormat="1" applyFont="1" applyFill="1" applyBorder="1" applyAlignment="1">
      <alignment horizontal="right"/>
      <protection/>
    </xf>
    <xf numFmtId="0" fontId="1" fillId="4" borderId="3" xfId="23" applyFont="1" applyFill="1" applyBorder="1" applyAlignment="1">
      <alignment horizontal="center"/>
      <protection/>
    </xf>
    <xf numFmtId="0" fontId="6" fillId="4" borderId="3" xfId="23" applyFill="1" applyBorder="1" applyAlignment="1">
      <alignment horizontal="right"/>
      <protection/>
    </xf>
    <xf numFmtId="2" fontId="6" fillId="4" borderId="3" xfId="23" applyNumberFormat="1" applyFill="1" applyBorder="1" applyAlignment="1">
      <alignment horizontal="right"/>
      <protection/>
    </xf>
    <xf numFmtId="0" fontId="1" fillId="6" borderId="3" xfId="23" applyFont="1" applyFill="1" applyBorder="1" applyAlignment="1">
      <alignment horizontal="center"/>
      <protection/>
    </xf>
    <xf numFmtId="0" fontId="6" fillId="6" borderId="3" xfId="23" applyFill="1" applyBorder="1" applyAlignment="1">
      <alignment horizontal="right"/>
      <protection/>
    </xf>
    <xf numFmtId="2" fontId="6" fillId="6" borderId="3" xfId="23" applyNumberFormat="1" applyFill="1" applyBorder="1" applyAlignment="1">
      <alignment horizontal="right"/>
      <protection/>
    </xf>
    <xf numFmtId="164" fontId="2" fillId="6" borderId="3" xfId="23" applyNumberFormat="1" applyFont="1" applyFill="1" applyBorder="1">
      <alignment/>
      <protection/>
    </xf>
    <xf numFmtId="0" fontId="6" fillId="0" borderId="10" xfId="23" applyBorder="1">
      <alignment/>
      <protection/>
    </xf>
    <xf numFmtId="0" fontId="1" fillId="0" borderId="0" xfId="23" applyFont="1" applyAlignment="1">
      <alignment horizontal="center"/>
      <protection/>
    </xf>
    <xf numFmtId="177" fontId="1" fillId="0" borderId="0" xfId="24" applyNumberFormat="1" applyFont="1" applyFill="1" applyAlignment="1">
      <alignment/>
    </xf>
    <xf numFmtId="0" fontId="7" fillId="0" borderId="0" xfId="21" applyFont="1" applyAlignment="1">
      <alignment horizontal="left" vertical="top" wrapText="1"/>
    </xf>
    <xf numFmtId="0" fontId="1" fillId="0" borderId="0" xfId="23" applyFont="1" applyFill="1">
      <alignment/>
      <protection/>
    </xf>
    <xf numFmtId="43" fontId="1" fillId="0" borderId="0" xfId="15" applyFont="1" applyFill="1" applyAlignment="1">
      <alignment/>
    </xf>
    <xf numFmtId="0" fontId="0" fillId="0" borderId="0" xfId="23" applyFont="1" applyAlignment="1">
      <alignment horizontal="left" vertical="top" wrapText="1"/>
      <protection/>
    </xf>
    <xf numFmtId="0" fontId="5" fillId="0" borderId="0" xfId="23" applyFont="1" applyAlignment="1">
      <alignment horizontal="left" vertical="top" wrapText="1"/>
      <protection/>
    </xf>
    <xf numFmtId="0" fontId="18" fillId="0" borderId="0" xfId="23" applyFont="1" applyAlignment="1">
      <alignment wrapText="1"/>
      <protection/>
    </xf>
    <xf numFmtId="0" fontId="18" fillId="14" borderId="3" xfId="23" applyFont="1" applyFill="1" applyBorder="1" applyAlignment="1">
      <alignment horizontal="center" vertical="center" wrapText="1"/>
      <protection/>
    </xf>
    <xf numFmtId="0" fontId="18" fillId="14" borderId="4" xfId="23" applyFont="1" applyFill="1" applyBorder="1" applyAlignment="1">
      <alignment horizontal="center" vertical="center" wrapText="1"/>
      <protection/>
    </xf>
    <xf numFmtId="0" fontId="18" fillId="14" borderId="2" xfId="23" applyFont="1" applyFill="1" applyBorder="1" applyAlignment="1">
      <alignment horizontal="center" vertical="center" wrapText="1"/>
      <protection/>
    </xf>
    <xf numFmtId="0" fontId="6" fillId="0" borderId="0" xfId="23" applyFill="1" applyBorder="1" applyAlignment="1">
      <alignment horizontal="center" vertical="center" wrapText="1"/>
      <protection/>
    </xf>
    <xf numFmtId="0" fontId="18" fillId="0" borderId="0" xfId="23" applyFont="1" applyFill="1" applyBorder="1" applyAlignment="1">
      <alignment horizontal="center" vertical="center" wrapText="1"/>
      <protection/>
    </xf>
    <xf numFmtId="0" fontId="6" fillId="0" borderId="0" xfId="23" applyFill="1" applyBorder="1" applyAlignment="1">
      <alignment wrapText="1"/>
      <protection/>
    </xf>
    <xf numFmtId="0" fontId="6" fillId="0" borderId="0" xfId="23" applyFill="1" applyBorder="1" applyAlignment="1">
      <alignment horizontal="right"/>
      <protection/>
    </xf>
    <xf numFmtId="0" fontId="2" fillId="14" borderId="9" xfId="23" applyFont="1" applyFill="1" applyBorder="1" applyAlignment="1">
      <alignment horizontal="center" vertical="center" wrapText="1"/>
      <protection/>
    </xf>
    <xf numFmtId="0" fontId="2" fillId="14" borderId="11" xfId="23" applyFont="1" applyFill="1" applyBorder="1" applyAlignment="1">
      <alignment horizontal="center" vertical="center" wrapText="1"/>
      <protection/>
    </xf>
    <xf numFmtId="0" fontId="1" fillId="15" borderId="7" xfId="23" applyFont="1" applyFill="1" applyBorder="1" applyAlignment="1">
      <alignment horizontal="left" wrapText="1"/>
      <protection/>
    </xf>
    <xf numFmtId="0" fontId="19" fillId="15" borderId="12" xfId="21" applyFont="1" applyFill="1" applyBorder="1" applyAlignment="1">
      <alignment horizontal="left" wrapText="1"/>
    </xf>
    <xf numFmtId="0" fontId="1" fillId="15" borderId="12" xfId="23" applyFont="1" applyFill="1" applyBorder="1" applyAlignment="1">
      <alignment horizontal="center" wrapText="1"/>
      <protection/>
    </xf>
    <xf numFmtId="0" fontId="1" fillId="15" borderId="12" xfId="23" applyFont="1" applyFill="1" applyBorder="1" applyAlignment="1">
      <alignment horizontal="right" wrapText="1"/>
      <protection/>
    </xf>
    <xf numFmtId="164" fontId="1" fillId="7" borderId="0" xfId="23" applyNumberFormat="1" applyFont="1" applyFill="1">
      <alignment/>
      <protection/>
    </xf>
    <xf numFmtId="0" fontId="1" fillId="15" borderId="12" xfId="23" applyFont="1" applyFill="1" applyBorder="1" applyAlignment="1">
      <alignment horizontal="left" wrapText="1"/>
      <protection/>
    </xf>
    <xf numFmtId="164" fontId="1" fillId="0" borderId="0" xfId="23" applyNumberFormat="1" applyFont="1">
      <alignment/>
      <protection/>
    </xf>
    <xf numFmtId="0" fontId="18" fillId="0" borderId="0" xfId="23" applyFont="1" applyAlignment="1">
      <alignment vertical="top" wrapText="1"/>
      <protection/>
    </xf>
    <xf numFmtId="0" fontId="0" fillId="4" borderId="0" xfId="0" applyFill="1" applyAlignment="1">
      <alignment/>
    </xf>
    <xf numFmtId="0" fontId="0" fillId="0" borderId="0" xfId="0" applyFill="1" applyAlignment="1">
      <alignment/>
    </xf>
    <xf numFmtId="0" fontId="6" fillId="0" borderId="3" xfId="23" applyBorder="1" applyAlignment="1">
      <alignment wrapText="1"/>
      <protection/>
    </xf>
    <xf numFmtId="0" fontId="6" fillId="0" borderId="3" xfId="23" applyBorder="1" applyAlignment="1">
      <alignment vertical="top" wrapText="1"/>
      <protection/>
    </xf>
    <xf numFmtId="0" fontId="5" fillId="0" borderId="3" xfId="0" applyFont="1" applyBorder="1" applyAlignment="1">
      <alignment/>
    </xf>
    <xf numFmtId="0" fontId="21" fillId="0" borderId="3" xfId="0" applyFont="1" applyFill="1" applyBorder="1" applyAlignment="1">
      <alignment/>
    </xf>
    <xf numFmtId="0" fontId="5" fillId="0" borderId="3" xfId="0" applyFont="1" applyFill="1" applyBorder="1" applyAlignment="1">
      <alignment/>
    </xf>
    <xf numFmtId="0" fontId="5" fillId="0" borderId="3" xfId="0" applyFont="1" applyBorder="1" applyAlignment="1">
      <alignment horizontal="right"/>
    </xf>
    <xf numFmtId="0" fontId="5" fillId="0" borderId="3" xfId="0" applyFont="1" applyBorder="1" applyAlignment="1">
      <alignment horizontal="center" wrapText="1"/>
    </xf>
    <xf numFmtId="0" fontId="0" fillId="4" borderId="3" xfId="0" applyFill="1" applyBorder="1" applyAlignment="1">
      <alignment/>
    </xf>
    <xf numFmtId="0" fontId="20" fillId="0" borderId="3" xfId="0" applyFont="1" applyBorder="1" applyAlignment="1">
      <alignment horizontal="center"/>
    </xf>
    <xf numFmtId="0" fontId="0" fillId="3" borderId="3" xfId="0" applyFill="1" applyBorder="1" applyAlignment="1">
      <alignment/>
    </xf>
    <xf numFmtId="0" fontId="23" fillId="0" borderId="13" xfId="0" applyFont="1" applyBorder="1" applyAlignment="1">
      <alignment/>
    </xf>
    <xf numFmtId="0" fontId="0" fillId="0" borderId="14" xfId="0" applyBorder="1" applyAlignment="1">
      <alignment/>
    </xf>
    <xf numFmtId="2" fontId="11" fillId="3" borderId="3" xfId="0" applyNumberFormat="1" applyFont="1" applyFill="1" applyBorder="1" applyAlignment="1">
      <alignment horizontal="center" wrapText="1"/>
    </xf>
    <xf numFmtId="2" fontId="2" fillId="3" borderId="3" xfId="0" applyNumberFormat="1" applyFont="1" applyFill="1" applyBorder="1" applyAlignment="1">
      <alignment horizontal="center" wrapText="1"/>
    </xf>
    <xf numFmtId="2" fontId="2" fillId="4" borderId="3" xfId="0" applyNumberFormat="1" applyFont="1" applyFill="1" applyBorder="1" applyAlignment="1">
      <alignment horizontal="center" wrapText="1"/>
    </xf>
    <xf numFmtId="2" fontId="11" fillId="4" borderId="3" xfId="0" applyNumberFormat="1" applyFont="1" applyFill="1" applyBorder="1" applyAlignment="1">
      <alignment horizontal="center" wrapText="1"/>
    </xf>
    <xf numFmtId="2" fontId="2" fillId="8" borderId="3" xfId="0" applyNumberFormat="1" applyFont="1" applyFill="1" applyBorder="1" applyAlignment="1">
      <alignment horizontal="right" wrapText="1"/>
    </xf>
    <xf numFmtId="2" fontId="2" fillId="3" borderId="3" xfId="0" applyNumberFormat="1" applyFont="1" applyFill="1" applyBorder="1" applyAlignment="1">
      <alignment horizontal="right" wrapText="1"/>
    </xf>
    <xf numFmtId="2" fontId="2" fillId="5" borderId="3" xfId="0" applyNumberFormat="1" applyFont="1" applyFill="1" applyBorder="1" applyAlignment="1">
      <alignment horizontal="right" wrapText="1"/>
    </xf>
    <xf numFmtId="2" fontId="11" fillId="5" borderId="3" xfId="0" applyNumberFormat="1" applyFont="1" applyFill="1" applyBorder="1" applyAlignment="1">
      <alignment horizontal="right" wrapText="1"/>
    </xf>
    <xf numFmtId="2" fontId="5" fillId="6" borderId="3" xfId="0" applyNumberFormat="1" applyFont="1" applyFill="1" applyBorder="1" applyAlignment="1">
      <alignment horizontal="right" wrapText="1"/>
    </xf>
    <xf numFmtId="2" fontId="21" fillId="6" borderId="3" xfId="0" applyNumberFormat="1" applyFont="1" applyFill="1" applyBorder="1" applyAlignment="1">
      <alignment horizontal="right" wrapText="1"/>
    </xf>
    <xf numFmtId="2" fontId="11" fillId="4" borderId="3" xfId="0" applyNumberFormat="1" applyFont="1" applyFill="1" applyBorder="1" applyAlignment="1">
      <alignment horizontal="right" wrapText="1"/>
    </xf>
    <xf numFmtId="2" fontId="5" fillId="8" borderId="0" xfId="0" applyNumberFormat="1" applyFont="1" applyFill="1" applyAlignment="1">
      <alignment/>
    </xf>
    <xf numFmtId="2" fontId="5" fillId="8" borderId="3" xfId="0" applyNumberFormat="1" applyFont="1" applyFill="1" applyBorder="1" applyAlignment="1">
      <alignment horizontal="right"/>
    </xf>
    <xf numFmtId="2" fontId="5" fillId="5" borderId="0" xfId="0" applyNumberFormat="1" applyFont="1" applyFill="1" applyAlignment="1">
      <alignment/>
    </xf>
    <xf numFmtId="2" fontId="5" fillId="5" borderId="3" xfId="0" applyNumberFormat="1" applyFont="1" applyFill="1" applyBorder="1" applyAlignment="1">
      <alignment horizontal="right"/>
    </xf>
    <xf numFmtId="2" fontId="21" fillId="5" borderId="0" xfId="0" applyNumberFormat="1" applyFont="1" applyFill="1" applyAlignment="1">
      <alignment/>
    </xf>
    <xf numFmtId="2" fontId="21" fillId="6" borderId="0" xfId="0" applyNumberFormat="1" applyFont="1" applyFill="1" applyAlignment="1">
      <alignment/>
    </xf>
    <xf numFmtId="2" fontId="5" fillId="6" borderId="0" xfId="0" applyNumberFormat="1" applyFont="1" applyFill="1" applyAlignment="1">
      <alignment/>
    </xf>
    <xf numFmtId="2" fontId="5" fillId="6" borderId="3" xfId="0" applyNumberFormat="1" applyFont="1" applyFill="1" applyBorder="1" applyAlignment="1">
      <alignment horizontal="right"/>
    </xf>
    <xf numFmtId="0" fontId="2" fillId="8" borderId="3" xfId="0" applyFont="1" applyFill="1" applyBorder="1" applyAlignment="1">
      <alignment wrapText="1"/>
    </xf>
    <xf numFmtId="0" fontId="2" fillId="3" borderId="3" xfId="0" applyFont="1" applyFill="1" applyBorder="1" applyAlignment="1">
      <alignment horizontal="center" wrapText="1"/>
    </xf>
    <xf numFmtId="0" fontId="2" fillId="5" borderId="3" xfId="0" applyFont="1" applyFill="1" applyBorder="1" applyAlignment="1">
      <alignment horizontal="center" wrapText="1"/>
    </xf>
    <xf numFmtId="0" fontId="5" fillId="6" borderId="3" xfId="0" applyFont="1" applyFill="1" applyBorder="1" applyAlignment="1">
      <alignment horizontal="center" wrapText="1"/>
    </xf>
    <xf numFmtId="0" fontId="2" fillId="4" borderId="3" xfId="0" applyFont="1" applyFill="1" applyBorder="1" applyAlignment="1">
      <alignment horizontal="center" wrapText="1"/>
    </xf>
    <xf numFmtId="2" fontId="2" fillId="0" borderId="8" xfId="0" applyNumberFormat="1" applyFont="1" applyFill="1" applyBorder="1" applyAlignment="1">
      <alignment horizontal="center" vertical="top" wrapText="1"/>
    </xf>
    <xf numFmtId="2" fontId="2" fillId="0" borderId="8" xfId="0" applyNumberFormat="1" applyFont="1" applyFill="1" applyBorder="1" applyAlignment="1">
      <alignment horizontal="center" wrapText="1"/>
    </xf>
    <xf numFmtId="2" fontId="11" fillId="0" borderId="8" xfId="0" applyNumberFormat="1" applyFont="1" applyFill="1" applyBorder="1" applyAlignment="1">
      <alignment horizontal="center" wrapText="1"/>
    </xf>
    <xf numFmtId="2" fontId="11" fillId="0" borderId="8" xfId="0" applyNumberFormat="1" applyFont="1" applyFill="1" applyBorder="1" applyAlignment="1">
      <alignment horizontal="center" vertical="top" wrapText="1"/>
    </xf>
    <xf numFmtId="2" fontId="21" fillId="0" borderId="3" xfId="0" applyNumberFormat="1" applyFont="1" applyFill="1" applyBorder="1" applyAlignment="1">
      <alignment horizontal="center" vertical="top" wrapText="1"/>
    </xf>
    <xf numFmtId="2" fontId="21" fillId="0" borderId="3" xfId="0" applyNumberFormat="1" applyFont="1" applyFill="1" applyBorder="1" applyAlignment="1">
      <alignment horizontal="center" wrapText="1"/>
    </xf>
    <xf numFmtId="2" fontId="5" fillId="0" borderId="3" xfId="0" applyNumberFormat="1" applyFont="1" applyFill="1" applyBorder="1" applyAlignment="1">
      <alignment horizontal="center" wrapText="1"/>
    </xf>
    <xf numFmtId="2" fontId="2" fillId="0" borderId="3" xfId="0" applyNumberFormat="1" applyFont="1" applyFill="1" applyBorder="1" applyAlignment="1">
      <alignment horizontal="center" vertical="top" wrapText="1"/>
    </xf>
    <xf numFmtId="2" fontId="11" fillId="0" borderId="3" xfId="0" applyNumberFormat="1" applyFont="1" applyFill="1" applyBorder="1" applyAlignment="1">
      <alignment horizontal="center" wrapText="1"/>
    </xf>
    <xf numFmtId="2" fontId="2" fillId="0" borderId="3" xfId="0" applyNumberFormat="1" applyFont="1" applyFill="1" applyBorder="1" applyAlignment="1">
      <alignment horizontal="center" wrapText="1"/>
    </xf>
    <xf numFmtId="2" fontId="2" fillId="0" borderId="15" xfId="0" applyNumberFormat="1" applyFont="1" applyFill="1" applyBorder="1" applyAlignment="1">
      <alignment horizontal="center" vertical="top" wrapText="1"/>
    </xf>
    <xf numFmtId="2" fontId="2" fillId="0" borderId="15" xfId="0" applyNumberFormat="1" applyFont="1" applyFill="1" applyBorder="1" applyAlignment="1">
      <alignment horizontal="center" wrapText="1"/>
    </xf>
    <xf numFmtId="0" fontId="0" fillId="0" borderId="3" xfId="0" applyFill="1" applyBorder="1" applyAlignment="1">
      <alignment/>
    </xf>
    <xf numFmtId="0" fontId="2" fillId="0" borderId="3" xfId="0" applyFont="1" applyFill="1" applyBorder="1" applyAlignment="1">
      <alignment horizontal="center" vertical="center" wrapText="1"/>
    </xf>
    <xf numFmtId="0" fontId="0" fillId="0" borderId="7" xfId="0" applyFill="1" applyBorder="1" applyAlignment="1">
      <alignment/>
    </xf>
    <xf numFmtId="2" fontId="2" fillId="0" borderId="7" xfId="0" applyNumberFormat="1" applyFont="1" applyFill="1" applyBorder="1" applyAlignment="1">
      <alignment horizontal="center" wrapText="1"/>
    </xf>
    <xf numFmtId="2" fontId="11" fillId="0" borderId="3" xfId="0" applyNumberFormat="1" applyFont="1" applyFill="1" applyBorder="1" applyAlignment="1">
      <alignment horizontal="center" vertical="top" wrapText="1"/>
    </xf>
    <xf numFmtId="2" fontId="5" fillId="0" borderId="8" xfId="0" applyNumberFormat="1" applyFont="1" applyFill="1" applyBorder="1" applyAlignment="1">
      <alignment horizontal="center" vertical="top" wrapText="1"/>
    </xf>
    <xf numFmtId="2" fontId="5" fillId="0" borderId="8" xfId="0" applyNumberFormat="1" applyFont="1" applyFill="1" applyBorder="1" applyAlignment="1">
      <alignment horizontal="center" wrapText="1"/>
    </xf>
    <xf numFmtId="2" fontId="21" fillId="0" borderId="3" xfId="0" applyNumberFormat="1" applyFont="1" applyFill="1" applyBorder="1" applyAlignment="1">
      <alignment horizontal="right" wrapText="1"/>
    </xf>
    <xf numFmtId="0" fontId="0" fillId="0" borderId="3" xfId="0" applyBorder="1" applyAlignment="1">
      <alignment/>
    </xf>
    <xf numFmtId="0" fontId="5" fillId="0" borderId="3" xfId="0" applyFont="1" applyFill="1" applyBorder="1" applyAlignment="1">
      <alignment horizontal="center" vertical="center" wrapText="1"/>
    </xf>
    <xf numFmtId="0" fontId="0" fillId="0" borderId="3" xfId="0" applyFont="1" applyFill="1" applyBorder="1" applyAlignment="1">
      <alignment/>
    </xf>
    <xf numFmtId="2" fontId="5" fillId="0" borderId="3" xfId="0" applyNumberFormat="1" applyFont="1" applyFill="1" applyBorder="1" applyAlignment="1">
      <alignment horizontal="right" wrapText="1"/>
    </xf>
    <xf numFmtId="0" fontId="5" fillId="0" borderId="3" xfId="0" applyFont="1" applyFill="1" applyBorder="1" applyAlignment="1">
      <alignment horizontal="center" wrapText="1"/>
    </xf>
    <xf numFmtId="0" fontId="5" fillId="4" borderId="3" xfId="0" applyFont="1" applyFill="1" applyBorder="1" applyAlignment="1">
      <alignment horizontal="center" wrapText="1"/>
    </xf>
    <xf numFmtId="0" fontId="5" fillId="0" borderId="3" xfId="0" applyFont="1" applyFill="1" applyBorder="1" applyAlignment="1">
      <alignment wrapText="1"/>
    </xf>
    <xf numFmtId="2" fontId="0" fillId="0" borderId="3" xfId="0" applyNumberFormat="1" applyFill="1" applyBorder="1" applyAlignment="1">
      <alignment/>
    </xf>
    <xf numFmtId="2" fontId="0" fillId="0" borderId="3" xfId="0" applyNumberFormat="1" applyFill="1" applyBorder="1" applyAlignment="1">
      <alignment/>
    </xf>
    <xf numFmtId="0" fontId="20" fillId="0" borderId="3" xfId="0" applyFont="1" applyFill="1" applyBorder="1" applyAlignment="1">
      <alignment/>
    </xf>
    <xf numFmtId="2" fontId="20" fillId="0" borderId="3" xfId="0" applyNumberFormat="1" applyFont="1" applyFill="1" applyBorder="1" applyAlignment="1">
      <alignment/>
    </xf>
    <xf numFmtId="44" fontId="0" fillId="0" borderId="3" xfId="17" applyBorder="1" applyAlignment="1">
      <alignment/>
    </xf>
    <xf numFmtId="0" fontId="0" fillId="0" borderId="3" xfId="0" applyBorder="1" applyAlignment="1">
      <alignment horizontal="center"/>
    </xf>
    <xf numFmtId="0" fontId="0" fillId="0" borderId="3" xfId="17" applyNumberFormat="1" applyBorder="1" applyAlignment="1">
      <alignment horizontal="center"/>
    </xf>
    <xf numFmtId="44" fontId="20" fillId="0" borderId="3" xfId="17" applyFont="1" applyBorder="1" applyAlignment="1">
      <alignment horizontal="center"/>
    </xf>
    <xf numFmtId="0" fontId="20" fillId="0" borderId="3" xfId="0" applyFont="1" applyBorder="1" applyAlignment="1">
      <alignment/>
    </xf>
    <xf numFmtId="0" fontId="0" fillId="0" borderId="3" xfId="0" applyBorder="1" applyAlignment="1">
      <alignment/>
    </xf>
    <xf numFmtId="44" fontId="0" fillId="0" borderId="3" xfId="17" applyBorder="1" applyAlignment="1">
      <alignment horizontal="right"/>
    </xf>
    <xf numFmtId="0" fontId="22" fillId="0" borderId="3" xfId="0" applyFont="1" applyBorder="1" applyAlignment="1">
      <alignment/>
    </xf>
    <xf numFmtId="0" fontId="0" fillId="0" borderId="3" xfId="0" applyBorder="1" applyAlignment="1">
      <alignment horizontal="right"/>
    </xf>
    <xf numFmtId="0" fontId="26" fillId="0" borderId="3" xfId="0" applyFont="1" applyFill="1" applyBorder="1" applyAlignment="1">
      <alignment/>
    </xf>
    <xf numFmtId="0" fontId="27" fillId="0" borderId="3" xfId="0" applyFont="1" applyFill="1" applyBorder="1" applyAlignment="1">
      <alignment/>
    </xf>
    <xf numFmtId="2" fontId="27" fillId="0" borderId="3" xfId="0" applyNumberFormat="1" applyFont="1" applyFill="1" applyBorder="1" applyAlignment="1">
      <alignment/>
    </xf>
    <xf numFmtId="2" fontId="27" fillId="0" borderId="3" xfId="0" applyNumberFormat="1" applyFont="1" applyFill="1" applyBorder="1" applyAlignment="1">
      <alignment/>
    </xf>
    <xf numFmtId="44" fontId="27" fillId="0" borderId="3" xfId="17" applyFont="1" applyBorder="1" applyAlignment="1">
      <alignment horizontal="right"/>
    </xf>
    <xf numFmtId="0" fontId="27" fillId="0" borderId="3" xfId="0" applyFont="1" applyBorder="1" applyAlignment="1">
      <alignment/>
    </xf>
    <xf numFmtId="0" fontId="26" fillId="0" borderId="3" xfId="0" applyFont="1" applyBorder="1" applyAlignment="1">
      <alignment/>
    </xf>
    <xf numFmtId="0" fontId="27" fillId="0" borderId="3" xfId="0" applyFont="1" applyBorder="1" applyAlignment="1">
      <alignment horizontal="center"/>
    </xf>
    <xf numFmtId="0" fontId="27" fillId="0" borderId="3" xfId="17" applyNumberFormat="1" applyFont="1" applyBorder="1" applyAlignment="1">
      <alignment horizontal="center"/>
    </xf>
    <xf numFmtId="2" fontId="2" fillId="0" borderId="8" xfId="0" applyNumberFormat="1" applyFont="1" applyFill="1" applyBorder="1" applyAlignment="1">
      <alignment horizontal="center" wrapText="1"/>
    </xf>
    <xf numFmtId="0" fontId="0" fillId="4" borderId="3" xfId="0" applyFont="1" applyFill="1" applyBorder="1" applyAlignment="1">
      <alignment/>
    </xf>
    <xf numFmtId="2" fontId="5" fillId="4" borderId="3" xfId="0" applyNumberFormat="1" applyFont="1" applyFill="1" applyBorder="1" applyAlignment="1">
      <alignment horizontal="right" wrapText="1"/>
    </xf>
    <xf numFmtId="166" fontId="1" fillId="0" borderId="3" xfId="23" applyNumberFormat="1" applyFont="1" applyFill="1" applyBorder="1">
      <alignment/>
      <protection/>
    </xf>
    <xf numFmtId="0" fontId="1" fillId="0" borderId="3" xfId="23" applyFont="1" applyFill="1" applyBorder="1" applyAlignment="1">
      <alignment horizontal="right"/>
      <protection/>
    </xf>
    <xf numFmtId="0" fontId="1" fillId="0" borderId="3" xfId="23" applyFont="1" applyFill="1" applyBorder="1" applyAlignment="1">
      <alignment horizontal="left"/>
      <protection/>
    </xf>
    <xf numFmtId="164" fontId="1" fillId="0" borderId="3" xfId="23" applyNumberFormat="1" applyFont="1" applyFill="1" applyBorder="1">
      <alignment/>
      <protection/>
    </xf>
    <xf numFmtId="164" fontId="1" fillId="0" borderId="3" xfId="23" applyNumberFormat="1" applyFont="1" applyFill="1" applyBorder="1" applyAlignment="1">
      <alignment horizontal="right"/>
      <protection/>
    </xf>
    <xf numFmtId="0" fontId="1" fillId="0" borderId="3" xfId="23" applyFont="1" applyFill="1" applyBorder="1" applyAlignment="1">
      <alignment horizontal="right" wrapText="1"/>
      <protection/>
    </xf>
    <xf numFmtId="0" fontId="0" fillId="0" borderId="0" xfId="0" applyBorder="1" applyAlignment="1">
      <alignment horizontal="center"/>
    </xf>
    <xf numFmtId="0" fontId="0" fillId="4" borderId="0" xfId="0" applyFill="1" applyAlignment="1">
      <alignment/>
    </xf>
    <xf numFmtId="0" fontId="5" fillId="0" borderId="0" xfId="0" applyFon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Fill="1" applyBorder="1" applyAlignment="1">
      <alignment/>
    </xf>
    <xf numFmtId="44" fontId="0" fillId="0" borderId="0" xfId="17" applyBorder="1" applyAlignment="1">
      <alignment/>
    </xf>
    <xf numFmtId="0" fontId="22" fillId="0" borderId="0" xfId="0" applyFont="1" applyBorder="1" applyAlignment="1">
      <alignment/>
    </xf>
    <xf numFmtId="0" fontId="0" fillId="0" borderId="0" xfId="0" applyBorder="1" applyAlignment="1">
      <alignment horizontal="right"/>
    </xf>
    <xf numFmtId="0" fontId="0" fillId="0" borderId="0" xfId="17" applyNumberFormat="1" applyBorder="1" applyAlignment="1">
      <alignment horizontal="center"/>
    </xf>
    <xf numFmtId="0" fontId="5" fillId="4" borderId="3" xfId="0" applyFont="1" applyFill="1" applyBorder="1" applyAlignment="1">
      <alignment/>
    </xf>
    <xf numFmtId="2" fontId="0" fillId="4" borderId="3" xfId="0" applyNumberFormat="1" applyFill="1" applyBorder="1" applyAlignment="1">
      <alignment/>
    </xf>
    <xf numFmtId="2" fontId="0" fillId="4" borderId="3" xfId="0" applyNumberFormat="1" applyFill="1" applyBorder="1" applyAlignment="1">
      <alignment/>
    </xf>
    <xf numFmtId="44" fontId="0" fillId="4" borderId="3" xfId="17" applyFill="1" applyBorder="1" applyAlignment="1">
      <alignment horizontal="right"/>
    </xf>
    <xf numFmtId="0" fontId="5" fillId="6" borderId="3" xfId="0" applyFont="1" applyFill="1" applyBorder="1" applyAlignment="1">
      <alignment/>
    </xf>
    <xf numFmtId="2" fontId="0" fillId="6" borderId="3" xfId="0" applyNumberFormat="1" applyFill="1" applyBorder="1" applyAlignment="1">
      <alignment/>
    </xf>
    <xf numFmtId="2" fontId="0" fillId="6" borderId="3" xfId="0" applyNumberFormat="1" applyFill="1" applyBorder="1" applyAlignment="1">
      <alignment/>
    </xf>
    <xf numFmtId="44" fontId="0" fillId="6" borderId="3" xfId="17" applyFill="1" applyBorder="1" applyAlignment="1">
      <alignment horizontal="right"/>
    </xf>
    <xf numFmtId="0" fontId="5" fillId="5" borderId="3" xfId="0" applyFont="1" applyFill="1" applyBorder="1" applyAlignment="1">
      <alignment/>
    </xf>
    <xf numFmtId="2" fontId="0" fillId="5" borderId="3" xfId="0" applyNumberFormat="1" applyFill="1" applyBorder="1" applyAlignment="1">
      <alignment/>
    </xf>
    <xf numFmtId="2" fontId="0" fillId="5" borderId="3" xfId="0" applyNumberFormat="1" applyFill="1" applyBorder="1" applyAlignment="1">
      <alignment/>
    </xf>
    <xf numFmtId="44" fontId="0" fillId="5" borderId="3" xfId="17" applyFill="1" applyBorder="1" applyAlignment="1">
      <alignment horizontal="right"/>
    </xf>
    <xf numFmtId="0" fontId="5" fillId="8" borderId="3" xfId="0" applyFont="1" applyFill="1" applyBorder="1" applyAlignment="1">
      <alignment/>
    </xf>
    <xf numFmtId="0" fontId="0" fillId="8" borderId="3" xfId="0" applyFill="1" applyBorder="1" applyAlignment="1">
      <alignment/>
    </xf>
    <xf numFmtId="2" fontId="0" fillId="8" borderId="3" xfId="0" applyNumberFormat="1" applyFill="1" applyBorder="1" applyAlignment="1">
      <alignment/>
    </xf>
    <xf numFmtId="2" fontId="0" fillId="8" borderId="3" xfId="0" applyNumberFormat="1" applyFill="1" applyBorder="1" applyAlignment="1">
      <alignment/>
    </xf>
    <xf numFmtId="44" fontId="0" fillId="8" borderId="3" xfId="17" applyFill="1" applyBorder="1" applyAlignment="1">
      <alignment horizontal="right"/>
    </xf>
    <xf numFmtId="0" fontId="5" fillId="7" borderId="3" xfId="0" applyFont="1" applyFill="1" applyBorder="1" applyAlignment="1">
      <alignment/>
    </xf>
    <xf numFmtId="2" fontId="0" fillId="7" borderId="3" xfId="0" applyNumberFormat="1" applyFill="1" applyBorder="1" applyAlignment="1">
      <alignment/>
    </xf>
    <xf numFmtId="2" fontId="0" fillId="7" borderId="3" xfId="0" applyNumberFormat="1" applyFill="1" applyBorder="1" applyAlignment="1">
      <alignment/>
    </xf>
    <xf numFmtId="44" fontId="0" fillId="7" borderId="3" xfId="17" applyFill="1" applyBorder="1" applyAlignment="1">
      <alignment horizontal="right"/>
    </xf>
    <xf numFmtId="0" fontId="1" fillId="5" borderId="7" xfId="23" applyFont="1" applyFill="1" applyBorder="1" applyAlignment="1">
      <alignment horizontal="left" wrapText="1"/>
      <protection/>
    </xf>
    <xf numFmtId="0" fontId="19" fillId="5" borderId="12" xfId="21" applyFont="1" applyFill="1" applyBorder="1" applyAlignment="1">
      <alignment horizontal="left" wrapText="1"/>
    </xf>
    <xf numFmtId="0" fontId="1" fillId="5" borderId="12" xfId="23" applyFont="1" applyFill="1" applyBorder="1" applyAlignment="1">
      <alignment horizontal="center" wrapText="1"/>
      <protection/>
    </xf>
    <xf numFmtId="0" fontId="1" fillId="5" borderId="12" xfId="23" applyFont="1" applyFill="1" applyBorder="1" applyAlignment="1">
      <alignment horizontal="right" wrapText="1"/>
      <protection/>
    </xf>
    <xf numFmtId="164" fontId="1" fillId="5" borderId="0" xfId="23" applyNumberFormat="1" applyFont="1" applyFill="1">
      <alignment/>
      <protection/>
    </xf>
    <xf numFmtId="0" fontId="1" fillId="5" borderId="0" xfId="23" applyFont="1" applyFill="1">
      <alignment/>
      <protection/>
    </xf>
    <xf numFmtId="0" fontId="6" fillId="0" borderId="0" xfId="23" applyFont="1">
      <alignment/>
      <protection/>
    </xf>
    <xf numFmtId="0" fontId="1" fillId="0" borderId="0" xfId="22" applyFont="1" applyAlignment="1">
      <alignment horizontal="center"/>
      <protection/>
    </xf>
    <xf numFmtId="0" fontId="0" fillId="0" borderId="0" xfId="0" applyFont="1" applyAlignment="1">
      <alignment/>
    </xf>
    <xf numFmtId="0" fontId="0" fillId="0" borderId="0" xfId="23" applyFont="1" applyAlignment="1">
      <alignment horizontal="right"/>
      <protection/>
    </xf>
    <xf numFmtId="0" fontId="0" fillId="0" borderId="0" xfId="23" applyFont="1">
      <alignment/>
      <protection/>
    </xf>
    <xf numFmtId="2" fontId="1" fillId="0" borderId="0" xfId="22" applyNumberFormat="1" applyAlignment="1">
      <alignment horizontal="center"/>
      <protection/>
    </xf>
    <xf numFmtId="0" fontId="1" fillId="0" borderId="0" xfId="22" applyAlignment="1">
      <alignment horizontal="right"/>
      <protection/>
    </xf>
    <xf numFmtId="164" fontId="1" fillId="0" borderId="0" xfId="22" applyNumberFormat="1" applyAlignment="1">
      <alignment horizontal="right"/>
      <protection/>
    </xf>
    <xf numFmtId="0" fontId="0" fillId="0" borderId="0" xfId="22" applyFont="1" applyAlignment="1">
      <alignment horizontal="right"/>
      <protection/>
    </xf>
    <xf numFmtId="0" fontId="29" fillId="0" borderId="16" xfId="0" applyFont="1" applyBorder="1" applyAlignment="1">
      <alignment/>
    </xf>
    <xf numFmtId="0" fontId="29" fillId="0" borderId="3" xfId="0" applyFont="1" applyBorder="1" applyAlignment="1">
      <alignment horizontal="right"/>
    </xf>
    <xf numFmtId="0" fontId="29" fillId="0" borderId="17" xfId="0" applyFont="1" applyBorder="1" applyAlignment="1">
      <alignment horizontal="right"/>
    </xf>
    <xf numFmtId="0" fontId="29" fillId="0" borderId="0" xfId="0" applyFont="1" applyAlignment="1">
      <alignment/>
    </xf>
    <xf numFmtId="0" fontId="30" fillId="0" borderId="16" xfId="0" applyFont="1" applyBorder="1" applyAlignment="1">
      <alignment horizontal="left" indent="1"/>
    </xf>
    <xf numFmtId="0" fontId="5" fillId="0" borderId="0" xfId="0" applyFont="1" applyAlignment="1">
      <alignment/>
    </xf>
    <xf numFmtId="6" fontId="0" fillId="0" borderId="0" xfId="0" applyNumberFormat="1" applyAlignment="1">
      <alignment/>
    </xf>
    <xf numFmtId="6" fontId="5" fillId="0" borderId="0" xfId="0" applyNumberFormat="1" applyFont="1" applyAlignment="1">
      <alignment/>
    </xf>
    <xf numFmtId="0" fontId="0" fillId="0" borderId="0" xfId="0" applyAlignment="1" quotePrefix="1">
      <alignment/>
    </xf>
    <xf numFmtId="16" fontId="0" fillId="0" borderId="3" xfId="0" applyNumberFormat="1" applyBorder="1" applyAlignment="1" quotePrefix="1">
      <alignment horizontal="center"/>
    </xf>
    <xf numFmtId="0" fontId="0" fillId="0" borderId="3" xfId="0" applyBorder="1" applyAlignment="1" quotePrefix="1">
      <alignment horizontal="center"/>
    </xf>
    <xf numFmtId="2" fontId="0" fillId="7" borderId="18" xfId="0" applyNumberFormat="1" applyFill="1" applyBorder="1" applyAlignment="1">
      <alignment/>
    </xf>
    <xf numFmtId="2" fontId="0" fillId="6" borderId="18" xfId="0" applyNumberFormat="1" applyFill="1" applyBorder="1" applyAlignment="1">
      <alignment/>
    </xf>
    <xf numFmtId="2" fontId="0" fillId="5" borderId="18" xfId="0" applyNumberFormat="1" applyFill="1" applyBorder="1" applyAlignment="1">
      <alignment/>
    </xf>
    <xf numFmtId="2" fontId="0" fillId="8" borderId="18" xfId="0" applyNumberFormat="1" applyFill="1" applyBorder="1" applyAlignment="1">
      <alignment/>
    </xf>
    <xf numFmtId="2" fontId="0" fillId="4" borderId="18" xfId="0" applyNumberFormat="1" applyFill="1" applyBorder="1" applyAlignment="1">
      <alignment/>
    </xf>
    <xf numFmtId="0" fontId="0" fillId="0" borderId="0" xfId="0" applyFill="1" applyAlignment="1">
      <alignment/>
    </xf>
    <xf numFmtId="14" fontId="5" fillId="0" borderId="0" xfId="0" applyNumberFormat="1" applyFont="1" applyAlignment="1">
      <alignment/>
    </xf>
    <xf numFmtId="166" fontId="1" fillId="0" borderId="0" xfId="22" applyNumberFormat="1" applyAlignment="1">
      <alignment horizontal="center"/>
      <protection/>
    </xf>
    <xf numFmtId="0" fontId="0" fillId="16" borderId="0" xfId="0" applyFill="1" applyAlignment="1">
      <alignment/>
    </xf>
    <xf numFmtId="169" fontId="1" fillId="0" borderId="0" xfId="24" applyNumberFormat="1" applyAlignment="1">
      <alignment horizontal="center"/>
    </xf>
    <xf numFmtId="0" fontId="6" fillId="0" borderId="0" xfId="0" applyFont="1" applyAlignment="1">
      <alignment/>
    </xf>
    <xf numFmtId="0" fontId="0" fillId="0" borderId="0" xfId="0" applyAlignment="1">
      <alignment horizontal="center"/>
    </xf>
    <xf numFmtId="9" fontId="0" fillId="0" borderId="0" xfId="24" applyAlignment="1">
      <alignment horizontal="center"/>
    </xf>
    <xf numFmtId="1" fontId="0" fillId="0" borderId="0" xfId="0" applyNumberFormat="1" applyAlignment="1">
      <alignment horizontal="center"/>
    </xf>
    <xf numFmtId="44" fontId="0" fillId="0" borderId="0" xfId="17" applyAlignment="1">
      <alignment/>
    </xf>
    <xf numFmtId="0" fontId="18" fillId="0" borderId="0" xfId="0" applyFont="1" applyAlignment="1">
      <alignment/>
    </xf>
    <xf numFmtId="14" fontId="18" fillId="0" borderId="0" xfId="0" applyNumberFormat="1" applyFont="1" applyAlignment="1">
      <alignment/>
    </xf>
    <xf numFmtId="0" fontId="6" fillId="3" borderId="3" xfId="0" applyFont="1" applyFill="1" applyBorder="1" applyAlignment="1">
      <alignment/>
    </xf>
    <xf numFmtId="0" fontId="6" fillId="3" borderId="3" xfId="0" applyFont="1" applyFill="1" applyBorder="1" applyAlignment="1">
      <alignment horizontal="center"/>
    </xf>
    <xf numFmtId="0" fontId="6" fillId="3" borderId="3" xfId="0" applyFont="1" applyFill="1" applyBorder="1" applyAlignment="1">
      <alignment horizontal="center" wrapText="1"/>
    </xf>
    <xf numFmtId="0" fontId="6" fillId="4" borderId="3" xfId="0" applyFont="1" applyFill="1" applyBorder="1" applyAlignment="1">
      <alignment/>
    </xf>
    <xf numFmtId="0" fontId="6" fillId="4" borderId="3" xfId="0" applyFont="1" applyFill="1" applyBorder="1" applyAlignment="1">
      <alignment horizontal="center"/>
    </xf>
    <xf numFmtId="187" fontId="6" fillId="4" borderId="3" xfId="17" applyNumberFormat="1" applyFont="1" applyFill="1" applyBorder="1" applyAlignment="1">
      <alignment horizontal="center"/>
    </xf>
    <xf numFmtId="187" fontId="6" fillId="4" borderId="3" xfId="17" applyNumberFormat="1" applyFont="1" applyFill="1" applyBorder="1" applyAlignment="1">
      <alignment/>
    </xf>
    <xf numFmtId="187" fontId="6" fillId="4" borderId="3" xfId="0" applyNumberFormat="1" applyFont="1" applyFill="1" applyBorder="1" applyAlignment="1">
      <alignment horizontal="center"/>
    </xf>
    <xf numFmtId="0" fontId="6" fillId="6" borderId="3" xfId="0" applyFont="1" applyFill="1" applyBorder="1" applyAlignment="1">
      <alignment/>
    </xf>
    <xf numFmtId="0" fontId="6" fillId="6" borderId="3" xfId="0" applyFont="1" applyFill="1" applyBorder="1" applyAlignment="1">
      <alignment horizontal="center"/>
    </xf>
    <xf numFmtId="187" fontId="6" fillId="6" borderId="3" xfId="17" applyNumberFormat="1" applyFont="1" applyFill="1" applyBorder="1" applyAlignment="1">
      <alignment horizontal="center"/>
    </xf>
    <xf numFmtId="187" fontId="6" fillId="6" borderId="3" xfId="17" applyNumberFormat="1" applyFont="1" applyFill="1" applyBorder="1" applyAlignment="1">
      <alignment/>
    </xf>
    <xf numFmtId="187" fontId="6" fillId="6" borderId="3" xfId="0" applyNumberFormat="1" applyFont="1" applyFill="1" applyBorder="1" applyAlignment="1">
      <alignment horizontal="center"/>
    </xf>
    <xf numFmtId="0" fontId="6" fillId="5" borderId="3" xfId="0" applyFont="1" applyFill="1" applyBorder="1" applyAlignment="1">
      <alignment/>
    </xf>
    <xf numFmtId="0" fontId="6" fillId="5" borderId="3" xfId="0" applyFont="1" applyFill="1" applyBorder="1" applyAlignment="1">
      <alignment horizontal="center"/>
    </xf>
    <xf numFmtId="187" fontId="6" fillId="5" borderId="3" xfId="17" applyNumberFormat="1" applyFont="1" applyFill="1" applyBorder="1" applyAlignment="1">
      <alignment horizontal="center"/>
    </xf>
    <xf numFmtId="187" fontId="6" fillId="5" borderId="3" xfId="17" applyNumberFormat="1" applyFont="1" applyFill="1" applyBorder="1" applyAlignment="1">
      <alignment/>
    </xf>
    <xf numFmtId="187" fontId="6" fillId="5" borderId="3" xfId="0" applyNumberFormat="1" applyFont="1" applyFill="1" applyBorder="1" applyAlignment="1">
      <alignment horizontal="center"/>
    </xf>
    <xf numFmtId="0" fontId="6" fillId="0" borderId="0" xfId="0" applyFont="1" applyAlignment="1">
      <alignment horizontal="center"/>
    </xf>
    <xf numFmtId="44" fontId="6" fillId="0" borderId="0" xfId="17" applyFont="1" applyAlignment="1">
      <alignment/>
    </xf>
    <xf numFmtId="0" fontId="6" fillId="7" borderId="0" xfId="23" applyFill="1">
      <alignment/>
      <protection/>
    </xf>
    <xf numFmtId="0" fontId="6" fillId="7" borderId="0" xfId="23" applyFill="1" applyAlignment="1">
      <alignment horizontal="right"/>
      <protection/>
    </xf>
    <xf numFmtId="0" fontId="6" fillId="0" borderId="0" xfId="23" applyAlignment="1">
      <alignment horizontal="left"/>
      <protection/>
    </xf>
    <xf numFmtId="0" fontId="18" fillId="7" borderId="0" xfId="23" applyFont="1" applyFill="1">
      <alignment/>
      <protection/>
    </xf>
    <xf numFmtId="0" fontId="18" fillId="7" borderId="0" xfId="23" applyFont="1" applyFill="1" applyAlignment="1">
      <alignment horizontal="right"/>
      <protection/>
    </xf>
    <xf numFmtId="49" fontId="31" fillId="5" borderId="3" xfId="23" applyNumberFormat="1" applyFont="1" applyFill="1" applyBorder="1" applyAlignment="1">
      <alignment horizontal="center"/>
      <protection/>
    </xf>
    <xf numFmtId="49" fontId="32" fillId="0" borderId="0" xfId="23" applyNumberFormat="1" applyFont="1" applyFill="1" applyAlignment="1">
      <alignment horizontal="right"/>
      <protection/>
    </xf>
    <xf numFmtId="49" fontId="32" fillId="5" borderId="3" xfId="23" applyNumberFormat="1" applyFont="1" applyFill="1" applyBorder="1" applyAlignment="1">
      <alignment horizontal="right"/>
      <protection/>
    </xf>
    <xf numFmtId="49" fontId="31" fillId="5" borderId="3" xfId="23" applyNumberFormat="1" applyFont="1" applyFill="1" applyBorder="1" applyAlignment="1">
      <alignment horizontal="right"/>
      <protection/>
    </xf>
    <xf numFmtId="49" fontId="31" fillId="5" borderId="3" xfId="23" applyNumberFormat="1" applyFont="1" applyFill="1" applyBorder="1">
      <alignment/>
      <protection/>
    </xf>
    <xf numFmtId="49" fontId="33" fillId="5" borderId="3" xfId="23" applyNumberFormat="1" applyFont="1" applyFill="1" applyBorder="1">
      <alignment/>
      <protection/>
    </xf>
    <xf numFmtId="0" fontId="0" fillId="0" borderId="0" xfId="0" applyAlignment="1">
      <alignment horizontal="center" wrapText="1"/>
    </xf>
    <xf numFmtId="1" fontId="0" fillId="0" borderId="0" xfId="0" applyNumberFormat="1" applyAlignment="1">
      <alignment/>
    </xf>
    <xf numFmtId="0" fontId="22" fillId="0" borderId="0" xfId="0" applyFont="1" applyAlignment="1">
      <alignment horizontal="center"/>
    </xf>
    <xf numFmtId="9" fontId="22" fillId="0" borderId="0" xfId="0" applyNumberFormat="1" applyFont="1" applyAlignment="1">
      <alignment horizontal="center"/>
    </xf>
    <xf numFmtId="1" fontId="22" fillId="0" borderId="0" xfId="0" applyNumberFormat="1" applyFont="1" applyAlignment="1">
      <alignment horizontal="center"/>
    </xf>
    <xf numFmtId="9" fontId="22" fillId="0" borderId="0" xfId="24" applyFont="1" applyAlignment="1">
      <alignment horizontal="center"/>
    </xf>
    <xf numFmtId="1" fontId="0" fillId="0" borderId="0" xfId="0" applyNumberFormat="1" applyFill="1" applyAlignment="1">
      <alignment horizontal="center"/>
    </xf>
    <xf numFmtId="0" fontId="0" fillId="4" borderId="0" xfId="0" applyFill="1" applyAlignment="1">
      <alignment horizontal="center"/>
    </xf>
    <xf numFmtId="1" fontId="0" fillId="4" borderId="0" xfId="0" applyNumberFormat="1" applyFill="1" applyAlignment="1">
      <alignment horizontal="center"/>
    </xf>
    <xf numFmtId="0" fontId="34" fillId="0" borderId="0" xfId="0" applyFont="1" applyAlignment="1">
      <alignment/>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xf>
    <xf numFmtId="0" fontId="6" fillId="0" borderId="22" xfId="0" applyFont="1" applyBorder="1" applyAlignment="1">
      <alignment horizontal="center"/>
    </xf>
    <xf numFmtId="0" fontId="6" fillId="0" borderId="23" xfId="0" applyFont="1" applyBorder="1" applyAlignment="1">
      <alignment horizontal="center"/>
    </xf>
    <xf numFmtId="0" fontId="35" fillId="0" borderId="13" xfId="0" applyFont="1" applyBorder="1" applyAlignment="1">
      <alignment/>
    </xf>
    <xf numFmtId="0" fontId="35" fillId="0" borderId="14" xfId="0" applyFont="1" applyBorder="1" applyAlignment="1">
      <alignment/>
    </xf>
    <xf numFmtId="0" fontId="6" fillId="0" borderId="14" xfId="0" applyFont="1" applyBorder="1" applyAlignment="1">
      <alignment/>
    </xf>
    <xf numFmtId="0" fontId="6" fillId="0" borderId="1" xfId="0" applyFont="1" applyBorder="1" applyAlignment="1">
      <alignment/>
    </xf>
    <xf numFmtId="0" fontId="35" fillId="0" borderId="24" xfId="0" applyFont="1" applyBorder="1" applyAlignment="1">
      <alignment/>
    </xf>
    <xf numFmtId="0" fontId="35" fillId="0" borderId="0" xfId="0" applyFont="1" applyBorder="1" applyAlignment="1">
      <alignment/>
    </xf>
    <xf numFmtId="0" fontId="6" fillId="0" borderId="0" xfId="0" applyFont="1" applyBorder="1" applyAlignment="1">
      <alignment/>
    </xf>
    <xf numFmtId="0" fontId="6" fillId="0" borderId="25" xfId="0" applyFont="1" applyBorder="1" applyAlignment="1">
      <alignment/>
    </xf>
    <xf numFmtId="0" fontId="36" fillId="0" borderId="0" xfId="0" applyFont="1" applyBorder="1" applyAlignment="1">
      <alignment/>
    </xf>
    <xf numFmtId="164" fontId="6" fillId="0" borderId="24" xfId="0" applyNumberFormat="1" applyFont="1" applyBorder="1" applyAlignment="1">
      <alignment/>
    </xf>
    <xf numFmtId="164" fontId="6" fillId="0" borderId="0" xfId="0" applyNumberFormat="1" applyFont="1" applyBorder="1" applyAlignment="1">
      <alignment/>
    </xf>
    <xf numFmtId="164" fontId="6" fillId="0" borderId="26" xfId="0" applyNumberFormat="1" applyFont="1" applyBorder="1" applyAlignment="1">
      <alignment/>
    </xf>
    <xf numFmtId="164" fontId="6" fillId="0" borderId="5" xfId="0" applyNumberFormat="1" applyFont="1" applyBorder="1" applyAlignment="1">
      <alignment/>
    </xf>
    <xf numFmtId="0" fontId="6" fillId="0" borderId="5" xfId="0" applyFont="1" applyBorder="1" applyAlignment="1">
      <alignment/>
    </xf>
    <xf numFmtId="0" fontId="6" fillId="0" borderId="27" xfId="0" applyFont="1" applyBorder="1" applyAlignment="1">
      <alignment/>
    </xf>
    <xf numFmtId="164" fontId="35" fillId="0" borderId="13" xfId="0" applyNumberFormat="1" applyFont="1" applyBorder="1" applyAlignment="1">
      <alignment/>
    </xf>
    <xf numFmtId="164" fontId="35" fillId="0" borderId="14" xfId="0" applyNumberFormat="1" applyFont="1" applyBorder="1" applyAlignment="1">
      <alignment/>
    </xf>
    <xf numFmtId="164" fontId="35" fillId="0" borderId="24" xfId="0" applyNumberFormat="1" applyFont="1" applyBorder="1" applyAlignment="1">
      <alignment/>
    </xf>
    <xf numFmtId="164" fontId="35" fillId="0" borderId="0" xfId="0" applyNumberFormat="1" applyFont="1" applyBorder="1" applyAlignment="1">
      <alignment/>
    </xf>
    <xf numFmtId="0" fontId="35" fillId="0" borderId="26" xfId="0" applyFont="1" applyBorder="1" applyAlignment="1">
      <alignment/>
    </xf>
    <xf numFmtId="0" fontId="35" fillId="0" borderId="5" xfId="0" applyFont="1" applyBorder="1" applyAlignment="1">
      <alignment/>
    </xf>
    <xf numFmtId="2" fontId="35" fillId="0" borderId="13" xfId="0" applyNumberFormat="1" applyFont="1" applyBorder="1" applyAlignment="1">
      <alignment/>
    </xf>
    <xf numFmtId="2" fontId="35" fillId="0" borderId="14" xfId="0" applyNumberFormat="1" applyFont="1" applyBorder="1" applyAlignment="1">
      <alignment/>
    </xf>
    <xf numFmtId="2" fontId="35" fillId="0" borderId="26" xfId="0" applyNumberFormat="1" applyFont="1" applyBorder="1" applyAlignment="1">
      <alignment/>
    </xf>
    <xf numFmtId="2" fontId="35" fillId="0" borderId="5" xfId="0" applyNumberFormat="1" applyFont="1" applyBorder="1" applyAlignment="1">
      <alignment/>
    </xf>
    <xf numFmtId="0" fontId="1" fillId="0" borderId="3" xfId="23" applyFont="1" applyFill="1" applyBorder="1" applyAlignment="1">
      <alignment horizontal="center" wrapText="1"/>
      <protection/>
    </xf>
    <xf numFmtId="0" fontId="24" fillId="0" borderId="2" xfId="0" applyFont="1" applyFill="1" applyBorder="1" applyAlignment="1">
      <alignment horizontal="center"/>
    </xf>
    <xf numFmtId="0" fontId="24" fillId="0" borderId="4" xfId="0" applyFont="1" applyFill="1" applyBorder="1" applyAlignment="1">
      <alignment horizontal="center"/>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2" fontId="11" fillId="8" borderId="8" xfId="0" applyNumberFormat="1" applyFont="1" applyFill="1" applyBorder="1" applyAlignment="1">
      <alignment horizontal="center" wrapText="1"/>
    </xf>
    <xf numFmtId="0" fontId="0" fillId="0" borderId="0" xfId="0" applyFont="1" applyAlignment="1">
      <alignment/>
    </xf>
    <xf numFmtId="0" fontId="6" fillId="8" borderId="3" xfId="0" applyFont="1" applyFill="1" applyBorder="1" applyAlignment="1">
      <alignment/>
    </xf>
    <xf numFmtId="0" fontId="6" fillId="8" borderId="3" xfId="0" applyFont="1" applyFill="1" applyBorder="1" applyAlignment="1">
      <alignment horizontal="center"/>
    </xf>
    <xf numFmtId="187" fontId="6" fillId="8" borderId="3" xfId="17" applyNumberFormat="1" applyFont="1" applyFill="1" applyBorder="1" applyAlignment="1">
      <alignment/>
    </xf>
    <xf numFmtId="187" fontId="6" fillId="8" borderId="3" xfId="0" applyNumberFormat="1" applyFont="1" applyFill="1" applyBorder="1" applyAlignment="1">
      <alignment horizontal="center"/>
    </xf>
    <xf numFmtId="0" fontId="6" fillId="2" borderId="3" xfId="0" applyFont="1" applyFill="1" applyBorder="1" applyAlignment="1">
      <alignment/>
    </xf>
    <xf numFmtId="0" fontId="6" fillId="2" borderId="3" xfId="0" applyFont="1" applyFill="1" applyBorder="1" applyAlignment="1">
      <alignment horizontal="center"/>
    </xf>
    <xf numFmtId="187" fontId="6" fillId="2" borderId="3" xfId="0" applyNumberFormat="1" applyFont="1" applyFill="1" applyBorder="1" applyAlignment="1">
      <alignment horizontal="center"/>
    </xf>
    <xf numFmtId="187" fontId="6" fillId="2" borderId="3" xfId="17" applyNumberFormat="1" applyFont="1" applyFill="1" applyBorder="1" applyAlignment="1">
      <alignment/>
    </xf>
    <xf numFmtId="187" fontId="6" fillId="2" borderId="3" xfId="17" applyNumberFormat="1" applyFont="1" applyFill="1" applyBorder="1" applyAlignment="1">
      <alignment horizontal="center"/>
    </xf>
    <xf numFmtId="187" fontId="6" fillId="8" borderId="3" xfId="17" applyNumberFormat="1" applyFont="1" applyFill="1" applyBorder="1" applyAlignment="1">
      <alignment horizontal="center"/>
    </xf>
    <xf numFmtId="0" fontId="2" fillId="2" borderId="3" xfId="0" applyFont="1" applyFill="1" applyBorder="1" applyAlignment="1">
      <alignment horizontal="center" vertical="center" wrapText="1"/>
    </xf>
    <xf numFmtId="2" fontId="2" fillId="8" borderId="8" xfId="0" applyNumberFormat="1" applyFont="1" applyFill="1" applyBorder="1" applyAlignment="1">
      <alignment horizontal="center" wrapText="1"/>
    </xf>
    <xf numFmtId="2" fontId="2" fillId="8" borderId="4" xfId="0" applyNumberFormat="1" applyFont="1" applyFill="1" applyBorder="1" applyAlignment="1">
      <alignment horizontal="center" wrapText="1"/>
    </xf>
    <xf numFmtId="0" fontId="3" fillId="8" borderId="3" xfId="20" applyFill="1" applyBorder="1" applyAlignment="1">
      <alignment horizontal="center" vertical="center" wrapText="1"/>
    </xf>
    <xf numFmtId="0" fontId="2" fillId="8" borderId="3" xfId="0" applyFont="1" applyFill="1" applyBorder="1" applyAlignment="1">
      <alignment horizontal="center" vertical="center" wrapText="1"/>
    </xf>
    <xf numFmtId="0" fontId="24" fillId="0" borderId="8" xfId="0" applyFont="1" applyFill="1" applyBorder="1" applyAlignment="1">
      <alignment horizontal="center"/>
    </xf>
    <xf numFmtId="2" fontId="11" fillId="8" borderId="4" xfId="0" applyNumberFormat="1" applyFont="1" applyFill="1" applyBorder="1" applyAlignment="1">
      <alignment horizontal="center" wrapText="1"/>
    </xf>
    <xf numFmtId="0" fontId="3" fillId="5" borderId="3" xfId="20" applyFill="1" applyBorder="1" applyAlignment="1">
      <alignment horizontal="center" wrapText="1"/>
    </xf>
    <xf numFmtId="0" fontId="1" fillId="5" borderId="3" xfId="0" applyFont="1" applyFill="1" applyBorder="1" applyAlignment="1">
      <alignment horizontal="center" wrapText="1"/>
    </xf>
    <xf numFmtId="0" fontId="3" fillId="6" borderId="3" xfId="20" applyFill="1" applyBorder="1" applyAlignment="1">
      <alignment horizontal="center" wrapText="1"/>
    </xf>
    <xf numFmtId="2" fontId="21" fillId="6" borderId="3" xfId="0" applyNumberFormat="1" applyFont="1" applyFill="1" applyBorder="1" applyAlignment="1">
      <alignment horizontal="center" wrapText="1"/>
    </xf>
    <xf numFmtId="2" fontId="5" fillId="6" borderId="3" xfId="0" applyNumberFormat="1" applyFont="1" applyFill="1" applyBorder="1" applyAlignment="1">
      <alignment horizontal="center" wrapText="1"/>
    </xf>
    <xf numFmtId="2" fontId="11" fillId="5" borderId="8" xfId="0" applyNumberFormat="1" applyFont="1" applyFill="1" applyBorder="1" applyAlignment="1">
      <alignment horizontal="center" wrapText="1"/>
    </xf>
    <xf numFmtId="2" fontId="11" fillId="5" borderId="4" xfId="0" applyNumberFormat="1" applyFont="1" applyFill="1" applyBorder="1" applyAlignment="1">
      <alignment horizontal="center" wrapText="1"/>
    </xf>
    <xf numFmtId="2" fontId="2" fillId="5" borderId="8" xfId="0" applyNumberFormat="1" applyFont="1" applyFill="1" applyBorder="1" applyAlignment="1">
      <alignment horizontal="center" wrapText="1"/>
    </xf>
    <xf numFmtId="2" fontId="2" fillId="5" borderId="4" xfId="0" applyNumberFormat="1" applyFont="1" applyFill="1" applyBorder="1" applyAlignment="1">
      <alignment horizontal="center" wrapText="1"/>
    </xf>
    <xf numFmtId="49" fontId="31" fillId="5" borderId="3" xfId="23" applyNumberFormat="1" applyFont="1" applyFill="1" applyBorder="1" applyAlignment="1">
      <alignment horizontal="center"/>
      <protection/>
    </xf>
    <xf numFmtId="0" fontId="17" fillId="0" borderId="0" xfId="23" applyFont="1" applyAlignment="1">
      <alignment wrapText="1"/>
      <protection/>
    </xf>
    <xf numFmtId="0" fontId="6" fillId="0" borderId="0" xfId="23">
      <alignment/>
      <protection/>
    </xf>
    <xf numFmtId="0" fontId="1" fillId="4" borderId="3" xfId="23" applyFont="1" applyFill="1" applyBorder="1" applyAlignment="1">
      <alignment horizontal="center"/>
      <protection/>
    </xf>
    <xf numFmtId="0" fontId="1" fillId="6" borderId="3" xfId="23" applyFont="1" applyFill="1" applyBorder="1" applyAlignment="1">
      <alignment horizontal="center"/>
      <protection/>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5" xfId="0" applyBorder="1" applyAlignment="1">
      <alignment horizontal="center"/>
    </xf>
    <xf numFmtId="0" fontId="0" fillId="0" borderId="27" xfId="0" applyBorder="1" applyAlignment="1">
      <alignment horizontal="center"/>
    </xf>
    <xf numFmtId="0" fontId="30" fillId="0" borderId="29" xfId="0" applyFont="1" applyBorder="1" applyAlignment="1">
      <alignment horizontal="left" wrapText="1"/>
    </xf>
    <xf numFmtId="0" fontId="30" fillId="0" borderId="30" xfId="0" applyFont="1" applyBorder="1" applyAlignment="1">
      <alignment horizontal="left" wrapText="1"/>
    </xf>
    <xf numFmtId="0" fontId="30" fillId="0" borderId="31" xfId="0" applyFont="1" applyBorder="1" applyAlignment="1">
      <alignment horizontal="left" wrapText="1"/>
    </xf>
    <xf numFmtId="0" fontId="29" fillId="0" borderId="30" xfId="0" applyFont="1" applyBorder="1" applyAlignment="1">
      <alignment horizontal="center"/>
    </xf>
    <xf numFmtId="0" fontId="30" fillId="0" borderId="16" xfId="0" applyFont="1" applyBorder="1" applyAlignment="1">
      <alignment horizontal="left" vertical="top" wrapText="1"/>
    </xf>
    <xf numFmtId="0" fontId="30" fillId="0" borderId="3" xfId="0" applyFont="1" applyBorder="1" applyAlignment="1">
      <alignment horizontal="left" vertical="top" wrapText="1"/>
    </xf>
    <xf numFmtId="0" fontId="30" fillId="0" borderId="17" xfId="0" applyFont="1" applyBorder="1" applyAlignment="1">
      <alignment horizontal="left" vertical="top" wrapText="1"/>
    </xf>
    <xf numFmtId="0" fontId="30" fillId="0" borderId="32" xfId="0" applyFont="1" applyBorder="1" applyAlignment="1">
      <alignment horizontal="left"/>
    </xf>
    <xf numFmtId="0" fontId="30" fillId="0" borderId="6" xfId="0" applyFont="1" applyBorder="1" applyAlignment="1">
      <alignment horizontal="left"/>
    </xf>
    <xf numFmtId="0" fontId="30" fillId="0" borderId="33" xfId="0" applyFont="1" applyBorder="1" applyAlignment="1">
      <alignment horizontal="left"/>
    </xf>
    <xf numFmtId="0" fontId="28" fillId="0" borderId="34" xfId="0" applyFont="1" applyBorder="1" applyAlignment="1">
      <alignment horizontal="center"/>
    </xf>
    <xf numFmtId="0" fontId="28" fillId="0" borderId="35" xfId="0" applyFont="1" applyBorder="1" applyAlignment="1">
      <alignment horizontal="center"/>
    </xf>
    <xf numFmtId="0" fontId="28" fillId="0" borderId="36" xfId="0" applyFont="1" applyBorder="1" applyAlignment="1">
      <alignment horizontal="center"/>
    </xf>
    <xf numFmtId="0" fontId="29" fillId="0" borderId="16" xfId="0" applyFont="1" applyBorder="1" applyAlignment="1">
      <alignment horizontal="center"/>
    </xf>
    <xf numFmtId="0" fontId="29" fillId="0" borderId="3" xfId="0" applyFont="1" applyBorder="1" applyAlignment="1">
      <alignment horizontal="center"/>
    </xf>
    <xf numFmtId="0" fontId="29" fillId="0" borderId="17" xfId="0" applyFont="1" applyBorder="1" applyAlignment="1">
      <alignment horizontal="center"/>
    </xf>
    <xf numFmtId="0" fontId="6" fillId="0" borderId="0" xfId="0" applyFont="1" applyAlignment="1">
      <alignment horizontal="center"/>
    </xf>
    <xf numFmtId="0" fontId="6" fillId="0" borderId="20" xfId="0" applyFont="1" applyBorder="1" applyAlignment="1">
      <alignment horizontal="center"/>
    </xf>
    <xf numFmtId="0" fontId="6" fillId="0" borderId="37"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horizontal="center"/>
    </xf>
    <xf numFmtId="0" fontId="6" fillId="0" borderId="23" xfId="0" applyFont="1" applyBorder="1" applyAlignment="1">
      <alignment horizontal="center"/>
    </xf>
    <xf numFmtId="0" fontId="6" fillId="0" borderId="38"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Hyperlink_SHO" xfId="21"/>
    <cellStyle name="Normal_rims" xfId="22"/>
    <cellStyle name="Normal_SHO"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rerack.com/tires/bfg/bfg_gforce_kd.htm" TargetMode="External" /><Relationship Id="rId2" Type="http://schemas.openxmlformats.org/officeDocument/2006/relationships/hyperlink" Target="http://www.tirerack.com/tires/michelin/mi_mxx3.htm" TargetMode="External" /><Relationship Id="rId3" Type="http://schemas.openxmlformats.org/officeDocument/2006/relationships/hyperlink" Target="http://www.tirerack.com/tires/pirelli/pi_pzero.htm" TargetMode="External" /><Relationship Id="rId4" Type="http://schemas.openxmlformats.org/officeDocument/2006/relationships/hyperlink" Target="http://www.tirerack.com/tires/bridgestone/bs_re71.htm" TargetMode="External" /><Relationship Id="rId5" Type="http://schemas.openxmlformats.org/officeDocument/2006/relationships/hyperlink" Target="http://www.tirerack.com/tires/dunlop/du_s8000.htm" TargetMode="External" /><Relationship Id="rId6" Type="http://schemas.openxmlformats.org/officeDocument/2006/relationships/hyperlink" Target="http://www.tirerack.com/tires/yokohama/yo_avsi.htm" TargetMode="External" /><Relationship Id="rId7" Type="http://schemas.openxmlformats.org/officeDocument/2006/relationships/hyperlink" Target="http://www.tirerack.com/tires/bfg/bf_tazr.htm" TargetMode="External" /><Relationship Id="rId8" Type="http://schemas.openxmlformats.org/officeDocument/2006/relationships/hyperlink" Target="http://www.tirerack.com/tires/firestone/fs_sz50.htm" TargetMode="External" /><Relationship Id="rId9" Type="http://schemas.openxmlformats.org/officeDocument/2006/relationships/hyperlink" Target="http://www.tirerack.com/tires/goodyear/gy_f1_steel.htm" TargetMode="External" /><Relationship Id="rId10" Type="http://schemas.openxmlformats.org/officeDocument/2006/relationships/hyperlink" Target="http://www.tirerack.com/tires/bridgestone/bs_turanza_revo.htm" TargetMode="External" /><Relationship Id="rId11" Type="http://schemas.openxmlformats.org/officeDocument/2006/relationships/hyperlink" Target="http://www.tirerack.com/tires/conti/co_ch95.htm" TargetMode="External" /><Relationship Id="rId12" Type="http://schemas.openxmlformats.org/officeDocument/2006/relationships/hyperlink" Target="http://www.tirerack.com/tires/michelin/mi_mxv4.htm" TargetMode="External" /><Relationship Id="rId13" Type="http://schemas.openxmlformats.org/officeDocument/2006/relationships/hyperlink" Target="http://www.tirerack.com/tires/types/maxperf.htm" TargetMode="External" /><Relationship Id="rId14" Type="http://schemas.openxmlformats.org/officeDocument/2006/relationships/hyperlink" Target="http://www.tirerack.com/tires/yokohama/yo_avs_sport.htm" TargetMode="External" /><Relationship Id="rId15" Type="http://schemas.openxmlformats.org/officeDocument/2006/relationships/hyperlink" Target="http://www.tirerack.com/tires/types/maxperf.htm" TargetMode="External" /><Relationship Id="rId16" Type="http://schemas.openxmlformats.org/officeDocument/2006/relationships/hyperlink" Target="http://www.tirerack.com/tires/dunlop/du_s9000.htm" TargetMode="External" /><Relationship Id="rId17" Type="http://schemas.openxmlformats.org/officeDocument/2006/relationships/hyperlink" Target="http://www.tirerack.com/tires/types/maxperf.htm" TargetMode="External" /><Relationship Id="rId18" Type="http://schemas.openxmlformats.org/officeDocument/2006/relationships/hyperlink" Target="http://www.tirerack.com/tires/bridgestone/bs_s02_pp.htm" TargetMode="Externa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bfg/bf_tazr.htm" TargetMode="External" /><Relationship Id="rId2" Type="http://schemas.openxmlformats.org/officeDocument/2006/relationships/hyperlink" Target="..\bridgestone/bs_re71.htm" TargetMode="External" /><Relationship Id="rId3" Type="http://schemas.openxmlformats.org/officeDocument/2006/relationships/hyperlink" Target="..\bridgestone/bs_s01.htm" TargetMode="External" /><Relationship Id="rId4" Type="http://schemas.openxmlformats.org/officeDocument/2006/relationships/hyperlink" Target="..\conti/co_cz91.htm" TargetMode="External" /><Relationship Id="rId5" Type="http://schemas.openxmlformats.org/officeDocument/2006/relationships/hyperlink" Target="..\conti/co_sport.htm" TargetMode="External" /><Relationship Id="rId6" Type="http://schemas.openxmlformats.org/officeDocument/2006/relationships/hyperlink" Target="..\conti/co_chv90.htm" TargetMode="External" /><Relationship Id="rId7" Type="http://schemas.openxmlformats.org/officeDocument/2006/relationships/hyperlink" Target="..\dunlop/du_s8000.htm" TargetMode="External" /><Relationship Id="rId8" Type="http://schemas.openxmlformats.org/officeDocument/2006/relationships/hyperlink" Target="..\dunlop/du_s2000.htm" TargetMode="External" /><Relationship Id="rId9" Type="http://schemas.openxmlformats.org/officeDocument/2006/relationships/hyperlink" Target="..\dunlop/du_d40m2.htm" TargetMode="External" /><Relationship Id="rId10" Type="http://schemas.openxmlformats.org/officeDocument/2006/relationships/hyperlink" Target="..\firestone/fs_sz50.htm" TargetMode="External" /><Relationship Id="rId11" Type="http://schemas.openxmlformats.org/officeDocument/2006/relationships/hyperlink" Target="..\goodyear/gy_egsc.htm" TargetMode="External" /><Relationship Id="rId12" Type="http://schemas.openxmlformats.org/officeDocument/2006/relationships/hyperlink" Target="..\goodyear/gy_egsd.htm" TargetMode="External" /><Relationship Id="rId13" Type="http://schemas.openxmlformats.org/officeDocument/2006/relationships/hyperlink" Target="..\goodyear/gy_gator.htm" TargetMode="External" /><Relationship Id="rId14" Type="http://schemas.openxmlformats.org/officeDocument/2006/relationships/hyperlink" Target="..\goodyear/gy_gator.htm" TargetMode="External" /><Relationship Id="rId15" Type="http://schemas.openxmlformats.org/officeDocument/2006/relationships/hyperlink" Target="..\pirelli/pi_p7001.htm" TargetMode="External" /><Relationship Id="rId16" Type="http://schemas.openxmlformats.org/officeDocument/2006/relationships/hyperlink" Target="..\pirelli/pi_p700z.htm" TargetMode="External" /><Relationship Id="rId17" Type="http://schemas.openxmlformats.org/officeDocument/2006/relationships/hyperlink" Target="..\sumitomo/su_htrz.htm" TargetMode="External" /><Relationship Id="rId18" Type="http://schemas.openxmlformats.org/officeDocument/2006/relationships/hyperlink" Target="..\yokohama/yo_avsi.htm" TargetMode="External" /><Relationship Id="rId19" Type="http://schemas.openxmlformats.org/officeDocument/2006/relationships/hyperlink" Target="..\yokohama/yo_a008p.htm"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bridgestone/bs_s02_pp.htm" TargetMode="External" /><Relationship Id="rId2" Type="http://schemas.openxmlformats.org/officeDocument/2006/relationships/hyperlink" Target="..\bridgestone/bs_s02.htm" TargetMode="External" /><Relationship Id="rId3" Type="http://schemas.openxmlformats.org/officeDocument/2006/relationships/hyperlink" Target="..\michelin/mi_mxx3.htm" TargetMode="External" /><Relationship Id="rId4" Type="http://schemas.openxmlformats.org/officeDocument/2006/relationships/hyperlink" Target="..\pirelli/pi_pzero.htm" TargetMode="External" /><Relationship Id="rId5" Type="http://schemas.openxmlformats.org/officeDocument/2006/relationships/hyperlink" Target="..\sumitomo/su_htrz_2.htm" TargetMode="External" /><Relationship Id="rId6" Type="http://schemas.openxmlformats.org/officeDocument/2006/relationships/hyperlink" Target="..\goodyear/gy_f1_gsd2.htm" TargetMode="External" /><Relationship Id="rId7" Type="http://schemas.openxmlformats.org/officeDocument/2006/relationships/hyperlink" Target="..\pirelli/pi_p7000.htm" TargetMode="External" /><Relationship Id="rId8" Type="http://schemas.openxmlformats.org/officeDocument/2006/relationships/hyperlink" Target="..\yokohama/yo_nexus.htm" TargetMode="External" /><Relationship Id="rId9" Type="http://schemas.openxmlformats.org/officeDocument/2006/relationships/hyperlink" Target="..\yokohama/yo_avsi.htm" TargetMode="External" /><Relationship Id="rId10" Type="http://schemas.openxmlformats.org/officeDocument/2006/relationships/hyperlink" Target="..\yokohama/yo_s4z.htm" TargetMode="External" /><Relationship Id="rId11" Type="http://schemas.openxmlformats.org/officeDocument/2006/relationships/hyperlink" Target="..\firestone/fs_sz50.htm" TargetMode="External" /><Relationship Id="rId12" Type="http://schemas.openxmlformats.org/officeDocument/2006/relationships/hyperlink" Target="..\goodyear/gy_egsc.htm" TargetMode="External" /><Relationship Id="rId13" Type="http://schemas.openxmlformats.org/officeDocument/2006/relationships/hyperlink" Target="..\bfg/bf_tazr.htm" TargetMode="External" /><Relationship Id="rId14" Type="http://schemas.openxmlformats.org/officeDocument/2006/relationships/hyperlink" Target="..\dunlop/du_s9000.htm" TargetMode="External" /><Relationship Id="rId15" Type="http://schemas.openxmlformats.org/officeDocument/2006/relationships/hyperlink" Target="..\dunlop/du_s8000.htm" TargetMode="External" /><Relationship Id="rId16" Type="http://schemas.openxmlformats.org/officeDocument/2006/relationships/hyperlink" Target="..\michelin/mi_mxx3.htm" TargetMode="External" /><Relationship Id="rId17" Type="http://schemas.openxmlformats.org/officeDocument/2006/relationships/hyperlink" Target="..\michelin/mi_mxx3.htm" TargetMode="External" /><Relationship Id="rId18" Type="http://schemas.openxmlformats.org/officeDocument/2006/relationships/hyperlink" Target="..\yokohama/yo_a520.htm" TargetMode="External" /><Relationship Id="rId19" Type="http://schemas.openxmlformats.org/officeDocument/2006/relationships/hyperlink" Target="..\michelin/mi_sxgt.htm" TargetMode="External" /><Relationship Id="rId20" Type="http://schemas.openxmlformats.org/officeDocument/2006/relationships/hyperlink" Target="..\michelin/mi_sxgt.htm" TargetMode="External" /><Relationship Id="rId21" Type="http://schemas.openxmlformats.org/officeDocument/2006/relationships/hyperlink" Target="..\goodyear/gy_ehp.htm" TargetMode="External" /><Relationship Id="rId22" Type="http://schemas.openxmlformats.org/officeDocument/2006/relationships/hyperlink" Target="..\goodyear/gy_ehp.htm" TargetMode="External" /><Relationship Id="rId23" Type="http://schemas.openxmlformats.org/officeDocument/2006/relationships/hyperlink" Target="..\dunlop/du_w10.htm" TargetMode="External" /><Relationship Id="rId24" Type="http://schemas.openxmlformats.org/officeDocument/2006/relationships/hyperlink" Target="..\yokohama/yo_a520.htm" TargetMode="External" /><Relationship Id="rId25" Type="http://schemas.openxmlformats.org/officeDocument/2006/relationships/hyperlink" Target="..\yokohama/yo_nexus.htm" TargetMode="External" /><Relationship Id="rId26" Type="http://schemas.openxmlformats.org/officeDocument/2006/relationships/hyperlink" Target="..\pirelli/pi_pzero.htm" TargetMode="External" /><Relationship Id="rId2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ires.com/" TargetMode="External" /><Relationship Id="rId2" Type="http://schemas.openxmlformats.org/officeDocument/2006/relationships/hyperlink" Target="http://www.tirerack.com/toc.htm" TargetMode="External" /><Relationship Id="rId3" Type="http://schemas.openxmlformats.org/officeDocument/2006/relationships/hyperlink" Target="http://www.bfgoodrichtires.com/main.html" TargetMode="External" /><Relationship Id="rId4" Type="http://schemas.openxmlformats.org/officeDocument/2006/relationships/hyperlink" Target="http://www.bridgestone-firestone.com/" TargetMode="External" /><Relationship Id="rId5" Type="http://schemas.openxmlformats.org/officeDocument/2006/relationships/hyperlink" Target="http://www.dsim.com/coker" TargetMode="External" /><Relationship Id="rId6" Type="http://schemas.openxmlformats.org/officeDocument/2006/relationships/hyperlink" Target="http://www.coopertires.com/" TargetMode="External" /><Relationship Id="rId7" Type="http://schemas.openxmlformats.org/officeDocument/2006/relationships/hyperlink" Target="http://www.generaltire.com/" TargetMode="External" /><Relationship Id="rId8" Type="http://schemas.openxmlformats.org/officeDocument/2006/relationships/hyperlink" Target="http://www.dunloptire.com/" TargetMode="External" /><Relationship Id="rId9" Type="http://schemas.openxmlformats.org/officeDocument/2006/relationships/hyperlink" Target="http://www.firestone.com/" TargetMode="External" /><Relationship Id="rId10" Type="http://schemas.openxmlformats.org/officeDocument/2006/relationships/hyperlink" Target="http://www.generaltire.com/" TargetMode="External" /><Relationship Id="rId11" Type="http://schemas.openxmlformats.org/officeDocument/2006/relationships/hyperlink" Target="http://www.goodyear.com/" TargetMode="External" /><Relationship Id="rId12" Type="http://schemas.openxmlformats.org/officeDocument/2006/relationships/hyperlink" Target="http://fix.net/~gprmail/tires/hoosier/hoosier.htm" TargetMode="External" /><Relationship Id="rId13" Type="http://schemas.openxmlformats.org/officeDocument/2006/relationships/hyperlink" Target="http://www.kumhousa.com/" TargetMode="External" /><Relationship Id="rId14" Type="http://schemas.openxmlformats.org/officeDocument/2006/relationships/hyperlink" Target="http://www.michelin.com/" TargetMode="External" /><Relationship Id="rId15" Type="http://schemas.openxmlformats.org/officeDocument/2006/relationships/hyperlink" Target="http://www.pirelli.com/" TargetMode="External" /><Relationship Id="rId16" Type="http://schemas.openxmlformats.org/officeDocument/2006/relationships/hyperlink" Target="http://www.toyo.com/" TargetMode="External" /><Relationship Id="rId17" Type="http://schemas.openxmlformats.org/officeDocument/2006/relationships/hyperlink" Target="http://www.michelin.com/" TargetMode="External" /><Relationship Id="rId18" Type="http://schemas.openxmlformats.org/officeDocument/2006/relationships/hyperlink" Target="http://www.yokohamatire.com/" TargetMode="External" /><Relationship Id="rId19" Type="http://schemas.openxmlformats.org/officeDocument/2006/relationships/hyperlink" Target="http://www.tireswholesale-stlouis.com/" TargetMode="External" /><Relationship Id="rId2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6"/>
  <sheetViews>
    <sheetView zoomScale="110" zoomScaleNormal="110" workbookViewId="0" topLeftCell="A1">
      <selection activeCell="L23" sqref="L23"/>
    </sheetView>
  </sheetViews>
  <sheetFormatPr defaultColWidth="9.140625" defaultRowHeight="12.75"/>
  <cols>
    <col min="1" max="1" width="13.140625" style="3" customWidth="1"/>
    <col min="2" max="3" width="9.140625" style="3" customWidth="1"/>
    <col min="4" max="7" width="7.7109375" style="3" customWidth="1"/>
    <col min="8" max="8" width="12.28125" style="3" customWidth="1"/>
    <col min="9" max="9" width="11.7109375" style="3" customWidth="1"/>
    <col min="10" max="10" width="10.8515625" style="3" customWidth="1"/>
    <col min="11" max="22" width="7.7109375" style="3" customWidth="1"/>
    <col min="23" max="23" width="12.140625" style="3" customWidth="1"/>
    <col min="24" max="24" width="11.140625" style="3" customWidth="1"/>
    <col min="25" max="25" width="10.7109375" style="3" customWidth="1"/>
    <col min="26" max="26" width="9.140625" style="3" customWidth="1"/>
    <col min="27" max="27" width="18.00390625" style="3" bestFit="1" customWidth="1"/>
    <col min="28" max="28" width="16.57421875" style="3" bestFit="1" customWidth="1"/>
    <col min="29" max="29" width="11.8515625" style="3" customWidth="1"/>
    <col min="30" max="30" width="10.28125" style="3" customWidth="1"/>
    <col min="31" max="31" width="12.421875" style="3" customWidth="1"/>
    <col min="32" max="32" width="10.00390625" style="3" customWidth="1"/>
    <col min="33" max="33" width="11.00390625" style="3" customWidth="1"/>
    <col min="34" max="16384" width="9.140625" style="3" customWidth="1"/>
  </cols>
  <sheetData>
    <row r="1" spans="1:25" ht="12.75" customHeight="1">
      <c r="A1" s="7"/>
      <c r="B1" s="567" t="s">
        <v>0</v>
      </c>
      <c r="C1" s="567"/>
      <c r="D1" s="567" t="s">
        <v>4</v>
      </c>
      <c r="E1" s="567"/>
      <c r="F1" s="567" t="s">
        <v>6</v>
      </c>
      <c r="G1" s="567"/>
      <c r="H1" s="8" t="s">
        <v>24</v>
      </c>
      <c r="I1" s="8" t="s">
        <v>27</v>
      </c>
      <c r="J1" s="8" t="s">
        <v>29</v>
      </c>
      <c r="K1" s="571" t="s">
        <v>0</v>
      </c>
      <c r="L1" s="571"/>
      <c r="M1" s="571" t="s">
        <v>4</v>
      </c>
      <c r="N1" s="571"/>
      <c r="O1" s="571" t="s">
        <v>6</v>
      </c>
      <c r="P1" s="571"/>
      <c r="Q1" s="573" t="s">
        <v>24</v>
      </c>
      <c r="R1" s="573"/>
      <c r="S1" s="573" t="s">
        <v>37</v>
      </c>
      <c r="T1" s="573"/>
      <c r="U1" s="573" t="s">
        <v>39</v>
      </c>
      <c r="V1" s="573"/>
      <c r="W1" s="9" t="s">
        <v>0</v>
      </c>
      <c r="X1" s="9" t="s">
        <v>44</v>
      </c>
      <c r="Y1" s="9" t="s">
        <v>27</v>
      </c>
    </row>
    <row r="2" spans="1:25" ht="25.5" customHeight="1">
      <c r="A2" s="7"/>
      <c r="B2" s="567" t="s">
        <v>1</v>
      </c>
      <c r="C2" s="567"/>
      <c r="D2" s="567" t="s">
        <v>5</v>
      </c>
      <c r="E2" s="567"/>
      <c r="F2" s="567" t="s">
        <v>7</v>
      </c>
      <c r="G2" s="567"/>
      <c r="H2" s="8" t="s">
        <v>25</v>
      </c>
      <c r="I2" s="8" t="s">
        <v>28</v>
      </c>
      <c r="J2" s="8" t="s">
        <v>30</v>
      </c>
      <c r="K2" s="571" t="s">
        <v>31</v>
      </c>
      <c r="L2" s="571"/>
      <c r="M2" s="571" t="s">
        <v>34</v>
      </c>
      <c r="N2" s="571"/>
      <c r="O2" s="571" t="s">
        <v>35</v>
      </c>
      <c r="P2" s="571"/>
      <c r="Q2" s="573" t="s">
        <v>36</v>
      </c>
      <c r="R2" s="573"/>
      <c r="S2" s="573" t="s">
        <v>38</v>
      </c>
      <c r="T2" s="573"/>
      <c r="U2" s="573" t="s">
        <v>40</v>
      </c>
      <c r="V2" s="573"/>
      <c r="W2" s="9" t="s">
        <v>41</v>
      </c>
      <c r="X2" s="9" t="s">
        <v>45</v>
      </c>
      <c r="Y2" s="9" t="s">
        <v>47</v>
      </c>
    </row>
    <row r="3" spans="1:25" ht="25.5" customHeight="1">
      <c r="A3" s="7"/>
      <c r="B3" s="567" t="s">
        <v>2</v>
      </c>
      <c r="C3" s="567"/>
      <c r="D3" s="567" t="s">
        <v>2</v>
      </c>
      <c r="E3" s="567"/>
      <c r="F3" s="567" t="s">
        <v>2</v>
      </c>
      <c r="G3" s="567"/>
      <c r="H3" s="8" t="s">
        <v>2</v>
      </c>
      <c r="I3" s="8" t="s">
        <v>2</v>
      </c>
      <c r="J3" s="8" t="s">
        <v>2</v>
      </c>
      <c r="K3" s="572" t="s">
        <v>32</v>
      </c>
      <c r="L3" s="572"/>
      <c r="M3" s="572" t="s">
        <v>32</v>
      </c>
      <c r="N3" s="572"/>
      <c r="O3" s="572" t="s">
        <v>32</v>
      </c>
      <c r="P3" s="572"/>
      <c r="Q3" s="573" t="s">
        <v>32</v>
      </c>
      <c r="R3" s="573"/>
      <c r="S3" s="573" t="s">
        <v>32</v>
      </c>
      <c r="T3" s="573"/>
      <c r="U3" s="573" t="s">
        <v>32</v>
      </c>
      <c r="V3" s="573"/>
      <c r="W3" s="10" t="s">
        <v>42</v>
      </c>
      <c r="X3" s="10" t="s">
        <v>42</v>
      </c>
      <c r="Y3" s="10" t="s">
        <v>42</v>
      </c>
    </row>
    <row r="4" spans="1:25" ht="25.5" customHeight="1">
      <c r="A4" s="7"/>
      <c r="B4" s="568" t="s">
        <v>3</v>
      </c>
      <c r="C4" s="568"/>
      <c r="D4" s="568" t="s">
        <v>3</v>
      </c>
      <c r="E4" s="568"/>
      <c r="F4" s="568" t="s">
        <v>8</v>
      </c>
      <c r="G4" s="568"/>
      <c r="H4" s="8" t="s">
        <v>26</v>
      </c>
      <c r="I4" s="8" t="s">
        <v>26</v>
      </c>
      <c r="J4" s="8" t="s">
        <v>26</v>
      </c>
      <c r="K4" s="572" t="s">
        <v>33</v>
      </c>
      <c r="L4" s="572"/>
      <c r="M4" s="572" t="s">
        <v>33</v>
      </c>
      <c r="N4" s="572"/>
      <c r="O4" s="572" t="s">
        <v>33</v>
      </c>
      <c r="P4" s="572"/>
      <c r="Q4" s="573" t="s">
        <v>33</v>
      </c>
      <c r="R4" s="573"/>
      <c r="S4" s="573" t="s">
        <v>33</v>
      </c>
      <c r="T4" s="573"/>
      <c r="U4" s="573" t="s">
        <v>33</v>
      </c>
      <c r="V4" s="573"/>
      <c r="W4" s="10" t="s">
        <v>43</v>
      </c>
      <c r="X4" s="10" t="s">
        <v>46</v>
      </c>
      <c r="Y4" s="10" t="s">
        <v>46</v>
      </c>
    </row>
    <row r="5" spans="1:25" ht="12.75" customHeight="1">
      <c r="A5" s="11"/>
      <c r="B5" s="564" t="s">
        <v>9</v>
      </c>
      <c r="C5" s="564"/>
      <c r="D5" s="564"/>
      <c r="E5" s="564"/>
      <c r="F5" s="564"/>
      <c r="G5" s="564"/>
      <c r="H5" s="564" t="s">
        <v>9</v>
      </c>
      <c r="I5" s="564"/>
      <c r="J5" s="564"/>
      <c r="K5" s="564" t="s">
        <v>9</v>
      </c>
      <c r="L5" s="564"/>
      <c r="M5" s="564"/>
      <c r="N5" s="564"/>
      <c r="O5" s="564"/>
      <c r="P5" s="564"/>
      <c r="Q5" s="564" t="s">
        <v>9</v>
      </c>
      <c r="R5" s="564"/>
      <c r="S5" s="564"/>
      <c r="T5" s="564"/>
      <c r="U5" s="564"/>
      <c r="V5" s="564"/>
      <c r="W5" s="564" t="s">
        <v>9</v>
      </c>
      <c r="X5" s="564"/>
      <c r="Y5" s="564"/>
    </row>
    <row r="6" spans="1:25" ht="33" customHeight="1">
      <c r="A6" s="12" t="s">
        <v>10</v>
      </c>
      <c r="B6" s="565">
        <v>7.25</v>
      </c>
      <c r="C6" s="566"/>
      <c r="D6" s="565">
        <v>7.73</v>
      </c>
      <c r="E6" s="566"/>
      <c r="F6" s="565">
        <v>7.05</v>
      </c>
      <c r="G6" s="566"/>
      <c r="H6" s="320">
        <v>6.64</v>
      </c>
      <c r="I6" s="320">
        <v>6.88</v>
      </c>
      <c r="J6" s="321">
        <v>7.32</v>
      </c>
      <c r="K6" s="576">
        <v>6.67</v>
      </c>
      <c r="L6" s="577"/>
      <c r="M6" s="576">
        <v>6.84</v>
      </c>
      <c r="N6" s="577"/>
      <c r="O6" s="576">
        <v>6.25</v>
      </c>
      <c r="P6" s="577"/>
      <c r="Q6" s="574">
        <v>6.42</v>
      </c>
      <c r="R6" s="574"/>
      <c r="S6" s="575">
        <v>7.26</v>
      </c>
      <c r="T6" s="575"/>
      <c r="U6" s="574">
        <v>6.21</v>
      </c>
      <c r="V6" s="574"/>
      <c r="W6" s="322">
        <v>8.19</v>
      </c>
      <c r="X6" s="322">
        <v>7.81</v>
      </c>
      <c r="Y6" s="322">
        <v>8.23</v>
      </c>
    </row>
    <row r="7" spans="1:25" ht="27.75" customHeight="1">
      <c r="A7" s="12" t="s">
        <v>11</v>
      </c>
      <c r="B7" s="565">
        <v>7.21</v>
      </c>
      <c r="C7" s="566"/>
      <c r="D7" s="565">
        <v>7.36</v>
      </c>
      <c r="E7" s="566"/>
      <c r="F7" s="565">
        <v>7.16</v>
      </c>
      <c r="G7" s="566"/>
      <c r="H7" s="320">
        <v>5.88</v>
      </c>
      <c r="I7" s="321">
        <v>7.52</v>
      </c>
      <c r="J7" s="321">
        <v>7.48</v>
      </c>
      <c r="K7" s="576">
        <v>6.29</v>
      </c>
      <c r="L7" s="577"/>
      <c r="M7" s="576">
        <v>6.59</v>
      </c>
      <c r="N7" s="577"/>
      <c r="O7" s="576">
        <v>5.75</v>
      </c>
      <c r="P7" s="577"/>
      <c r="Q7" s="574">
        <v>6.32</v>
      </c>
      <c r="R7" s="574"/>
      <c r="S7" s="575">
        <v>7.21</v>
      </c>
      <c r="T7" s="575"/>
      <c r="U7" s="574">
        <v>6.74</v>
      </c>
      <c r="V7" s="574"/>
      <c r="W7" s="322">
        <v>8.23</v>
      </c>
      <c r="X7" s="322">
        <v>7.31</v>
      </c>
      <c r="Y7" s="322">
        <v>7.85</v>
      </c>
    </row>
    <row r="8" spans="1:25" ht="18" customHeight="1">
      <c r="A8" s="12" t="s">
        <v>12</v>
      </c>
      <c r="B8" s="565">
        <v>8.37</v>
      </c>
      <c r="C8" s="566"/>
      <c r="D8" s="552">
        <v>6.89</v>
      </c>
      <c r="E8" s="570"/>
      <c r="F8" s="565">
        <v>8.25</v>
      </c>
      <c r="G8" s="566"/>
      <c r="H8" s="321">
        <v>8.32</v>
      </c>
      <c r="I8" s="321">
        <v>8.48</v>
      </c>
      <c r="J8" s="321">
        <v>8.32</v>
      </c>
      <c r="K8" s="578">
        <v>7.21</v>
      </c>
      <c r="L8" s="579"/>
      <c r="M8" s="576">
        <v>6.75</v>
      </c>
      <c r="N8" s="577"/>
      <c r="O8" s="578">
        <v>7.5</v>
      </c>
      <c r="P8" s="579"/>
      <c r="Q8" s="574">
        <v>6.79</v>
      </c>
      <c r="R8" s="574"/>
      <c r="S8" s="575">
        <v>7.49</v>
      </c>
      <c r="T8" s="575"/>
      <c r="U8" s="575">
        <v>7.84</v>
      </c>
      <c r="V8" s="575"/>
      <c r="W8" s="323">
        <v>6.27</v>
      </c>
      <c r="X8" s="323">
        <v>6.08</v>
      </c>
      <c r="Y8" s="323">
        <v>6.19</v>
      </c>
    </row>
    <row r="9" spans="1:25" ht="25.5">
      <c r="A9" s="12" t="s">
        <v>13</v>
      </c>
      <c r="B9" s="565">
        <f>AVERAGE(B6:C8)</f>
        <v>7.609999999999999</v>
      </c>
      <c r="C9" s="566"/>
      <c r="D9" s="565">
        <f>AVERAGE(D6:E8)</f>
        <v>7.326666666666667</v>
      </c>
      <c r="E9" s="566"/>
      <c r="F9" s="565">
        <f>AVERAGE(F6:G8)</f>
        <v>7.486666666666667</v>
      </c>
      <c r="G9" s="566"/>
      <c r="H9" s="320">
        <f>AVERAGE(H6:H8)</f>
        <v>6.946666666666666</v>
      </c>
      <c r="I9" s="321">
        <f>AVERAGE(I6:I8)</f>
        <v>7.626666666666666</v>
      </c>
      <c r="J9" s="321">
        <f>AVERAGE(J6:J8)</f>
        <v>7.706666666666667</v>
      </c>
      <c r="K9" s="576">
        <f>AVERAGE(K6:L8)</f>
        <v>6.723333333333334</v>
      </c>
      <c r="L9" s="577"/>
      <c r="M9" s="576">
        <f>AVERAGE(M6:N8)</f>
        <v>6.726666666666667</v>
      </c>
      <c r="N9" s="577"/>
      <c r="O9" s="576">
        <f>AVERAGE(O6:P8)</f>
        <v>6.5</v>
      </c>
      <c r="P9" s="577"/>
      <c r="Q9" s="574">
        <f>AVERAGE(Q6:R8)</f>
        <v>6.510000000000001</v>
      </c>
      <c r="R9" s="574"/>
      <c r="S9" s="575">
        <f>AVERAGE(S6:T8)</f>
        <v>7.32</v>
      </c>
      <c r="T9" s="575"/>
      <c r="U9" s="574">
        <f>AVERAGE(U6:V8)</f>
        <v>6.93</v>
      </c>
      <c r="V9" s="574"/>
      <c r="W9" s="322">
        <f>AVERAGE(W6:W8)</f>
        <v>7.5633333333333335</v>
      </c>
      <c r="X9" s="322">
        <f>AVERAGE(X6:X8)</f>
        <v>7.066666666666666</v>
      </c>
      <c r="Y9" s="322">
        <f>AVERAGE(Y6:Y8)</f>
        <v>7.423333333333333</v>
      </c>
    </row>
    <row r="10" spans="1:27" ht="25.5" customHeight="1">
      <c r="A10" s="14"/>
      <c r="B10" s="564" t="s">
        <v>14</v>
      </c>
      <c r="C10" s="564"/>
      <c r="D10" s="564"/>
      <c r="E10" s="564"/>
      <c r="F10" s="564"/>
      <c r="G10" s="564"/>
      <c r="H10" s="564" t="s">
        <v>14</v>
      </c>
      <c r="I10" s="564"/>
      <c r="J10" s="564"/>
      <c r="K10" s="564" t="s">
        <v>14</v>
      </c>
      <c r="L10" s="564"/>
      <c r="M10" s="564"/>
      <c r="N10" s="564"/>
      <c r="O10" s="564"/>
      <c r="P10" s="564"/>
      <c r="Q10" s="564" t="s">
        <v>14</v>
      </c>
      <c r="R10" s="564"/>
      <c r="S10" s="564"/>
      <c r="T10" s="564"/>
      <c r="U10" s="564"/>
      <c r="V10" s="564"/>
      <c r="W10" s="564" t="s">
        <v>14</v>
      </c>
      <c r="X10" s="564"/>
      <c r="Y10" s="564"/>
      <c r="Z10" s="6"/>
      <c r="AA10" s="6"/>
    </row>
    <row r="11" spans="1:25" ht="12.75" customHeight="1">
      <c r="A11" s="14"/>
      <c r="B11" s="12" t="s">
        <v>15</v>
      </c>
      <c r="C11" s="12" t="s">
        <v>16</v>
      </c>
      <c r="D11" s="12" t="s">
        <v>15</v>
      </c>
      <c r="E11" s="12" t="s">
        <v>16</v>
      </c>
      <c r="F11" s="12" t="s">
        <v>15</v>
      </c>
      <c r="G11" s="12" t="s">
        <v>16</v>
      </c>
      <c r="H11" s="12" t="s">
        <v>15</v>
      </c>
      <c r="I11" s="12" t="s">
        <v>15</v>
      </c>
      <c r="J11" s="12" t="s">
        <v>15</v>
      </c>
      <c r="K11" s="15" t="s">
        <v>15</v>
      </c>
      <c r="L11" s="15" t="s">
        <v>16</v>
      </c>
      <c r="M11" s="15" t="s">
        <v>15</v>
      </c>
      <c r="N11" s="15" t="s">
        <v>16</v>
      </c>
      <c r="O11" s="15" t="s">
        <v>15</v>
      </c>
      <c r="P11" s="15" t="s">
        <v>16</v>
      </c>
      <c r="Q11" s="21" t="s">
        <v>15</v>
      </c>
      <c r="R11" s="21" t="s">
        <v>16</v>
      </c>
      <c r="S11" s="21" t="s">
        <v>15</v>
      </c>
      <c r="T11" s="21" t="s">
        <v>16</v>
      </c>
      <c r="U11" s="21" t="s">
        <v>15</v>
      </c>
      <c r="V11" s="21" t="s">
        <v>16</v>
      </c>
      <c r="W11" s="20" t="s">
        <v>15</v>
      </c>
      <c r="X11" s="20" t="s">
        <v>15</v>
      </c>
      <c r="Y11" s="20" t="s">
        <v>15</v>
      </c>
    </row>
    <row r="12" spans="1:25" ht="25.5" customHeight="1">
      <c r="A12" s="12" t="s">
        <v>17</v>
      </c>
      <c r="B12" s="324">
        <v>8.63</v>
      </c>
      <c r="C12" s="324">
        <v>8.44</v>
      </c>
      <c r="D12" s="324">
        <v>7.25</v>
      </c>
      <c r="E12" s="324">
        <v>7.06</v>
      </c>
      <c r="F12" s="324">
        <v>8.43</v>
      </c>
      <c r="G12" s="324">
        <v>7.18</v>
      </c>
      <c r="H12" s="325">
        <v>8.96</v>
      </c>
      <c r="I12" s="325">
        <v>8.62</v>
      </c>
      <c r="J12" s="325">
        <v>8.48</v>
      </c>
      <c r="K12" s="326">
        <v>8.23</v>
      </c>
      <c r="L12" s="327">
        <v>6.67</v>
      </c>
      <c r="M12" s="326">
        <v>7.33</v>
      </c>
      <c r="N12" s="327">
        <v>6</v>
      </c>
      <c r="O12" s="326">
        <v>7.83</v>
      </c>
      <c r="P12" s="327">
        <v>5.94</v>
      </c>
      <c r="Q12" s="328">
        <v>7.49</v>
      </c>
      <c r="R12" s="329">
        <v>6</v>
      </c>
      <c r="S12" s="328">
        <v>8.29</v>
      </c>
      <c r="T12" s="329">
        <v>6.58</v>
      </c>
      <c r="U12" s="328">
        <v>7.86</v>
      </c>
      <c r="V12" s="329">
        <v>5.5</v>
      </c>
      <c r="W12" s="330">
        <v>5.88</v>
      </c>
      <c r="X12" s="330">
        <v>6.27</v>
      </c>
      <c r="Y12" s="330">
        <v>6.04</v>
      </c>
    </row>
    <row r="13" spans="1:25" ht="25.5" customHeight="1">
      <c r="A13" s="12" t="s">
        <v>18</v>
      </c>
      <c r="B13" s="324">
        <v>8.25</v>
      </c>
      <c r="C13" s="324">
        <v>8.17</v>
      </c>
      <c r="D13" s="324">
        <v>7</v>
      </c>
      <c r="E13" s="324">
        <v>7</v>
      </c>
      <c r="F13" s="324">
        <v>8.15</v>
      </c>
      <c r="G13" s="324">
        <v>7.45</v>
      </c>
      <c r="H13" s="325">
        <v>8.72</v>
      </c>
      <c r="I13" s="325">
        <v>8.6</v>
      </c>
      <c r="J13" s="325">
        <v>8.32</v>
      </c>
      <c r="K13" s="326">
        <v>8.17</v>
      </c>
      <c r="L13" s="327">
        <v>6.61</v>
      </c>
      <c r="M13" s="326">
        <v>7.17</v>
      </c>
      <c r="N13" s="327">
        <v>6</v>
      </c>
      <c r="O13" s="326">
        <v>7.33</v>
      </c>
      <c r="P13" s="327">
        <v>5.61</v>
      </c>
      <c r="Q13" s="328">
        <v>7.2</v>
      </c>
      <c r="R13" s="329">
        <v>6.08</v>
      </c>
      <c r="S13" s="328">
        <v>7.86</v>
      </c>
      <c r="T13" s="329">
        <v>6.75</v>
      </c>
      <c r="U13" s="328">
        <v>8.43</v>
      </c>
      <c r="V13" s="329">
        <v>6.29</v>
      </c>
      <c r="W13" s="330">
        <v>6.57</v>
      </c>
      <c r="X13" s="330">
        <v>5.69</v>
      </c>
      <c r="Y13" s="330">
        <v>6.27</v>
      </c>
    </row>
    <row r="14" spans="1:25" ht="12.75">
      <c r="A14" s="12" t="s">
        <v>19</v>
      </c>
      <c r="B14" s="324">
        <v>8.45</v>
      </c>
      <c r="C14" s="324">
        <v>8.25</v>
      </c>
      <c r="D14" s="324">
        <v>7.38</v>
      </c>
      <c r="E14" s="324">
        <v>7.27</v>
      </c>
      <c r="F14" s="324">
        <v>8.35</v>
      </c>
      <c r="G14" s="324">
        <v>7.45</v>
      </c>
      <c r="H14" s="325">
        <v>8.8</v>
      </c>
      <c r="I14" s="325">
        <v>8.48</v>
      </c>
      <c r="J14" s="325">
        <v>8.28</v>
      </c>
      <c r="K14" s="326">
        <v>8.23</v>
      </c>
      <c r="L14" s="327">
        <v>6.22</v>
      </c>
      <c r="M14" s="326">
        <v>7.17</v>
      </c>
      <c r="N14" s="327">
        <v>5.94</v>
      </c>
      <c r="O14" s="326">
        <v>7.67</v>
      </c>
      <c r="P14" s="327">
        <v>6.17</v>
      </c>
      <c r="Q14" s="328">
        <v>7.49</v>
      </c>
      <c r="R14" s="329">
        <v>5.92</v>
      </c>
      <c r="S14" s="328">
        <v>8.29</v>
      </c>
      <c r="T14" s="329">
        <v>6.42</v>
      </c>
      <c r="U14" s="328">
        <v>8.29</v>
      </c>
      <c r="V14" s="329">
        <v>6</v>
      </c>
      <c r="W14" s="330">
        <v>6.12</v>
      </c>
      <c r="X14" s="330">
        <v>6.19</v>
      </c>
      <c r="Y14" s="330">
        <v>6.04</v>
      </c>
    </row>
    <row r="15" spans="1:25" ht="12.75">
      <c r="A15" s="12" t="s">
        <v>12</v>
      </c>
      <c r="B15" s="324">
        <v>8.35</v>
      </c>
      <c r="C15" s="324">
        <v>8.26</v>
      </c>
      <c r="D15" s="324">
        <v>7.25</v>
      </c>
      <c r="E15" s="324">
        <v>7.09</v>
      </c>
      <c r="F15" s="324">
        <v>7.95</v>
      </c>
      <c r="G15" s="324">
        <v>7.36</v>
      </c>
      <c r="H15" s="325">
        <v>8.68</v>
      </c>
      <c r="I15" s="325">
        <v>8.96</v>
      </c>
      <c r="J15" s="325">
        <v>8.2</v>
      </c>
      <c r="K15" s="326">
        <v>8.2</v>
      </c>
      <c r="L15" s="327">
        <v>6.83</v>
      </c>
      <c r="M15" s="326">
        <v>7</v>
      </c>
      <c r="N15" s="327">
        <v>6.05</v>
      </c>
      <c r="O15" s="326">
        <v>7.67</v>
      </c>
      <c r="P15" s="327">
        <v>5.94</v>
      </c>
      <c r="Q15" s="328">
        <v>7.34</v>
      </c>
      <c r="R15" s="329">
        <v>6.08</v>
      </c>
      <c r="S15" s="328">
        <v>8.14</v>
      </c>
      <c r="T15" s="329">
        <v>6.58</v>
      </c>
      <c r="U15" s="328">
        <v>8</v>
      </c>
      <c r="V15" s="329">
        <v>5.92</v>
      </c>
      <c r="W15" s="330">
        <v>6</v>
      </c>
      <c r="X15" s="330">
        <v>5.69</v>
      </c>
      <c r="Y15" s="330">
        <v>5.96</v>
      </c>
    </row>
    <row r="16" spans="1:25" ht="25.5">
      <c r="A16" s="12" t="s">
        <v>20</v>
      </c>
      <c r="B16" s="324">
        <v>8.42</v>
      </c>
      <c r="C16" s="324">
        <v>8.28</v>
      </c>
      <c r="D16" s="324">
        <v>7.22</v>
      </c>
      <c r="E16" s="324">
        <v>7.11</v>
      </c>
      <c r="F16" s="324">
        <v>8.22</v>
      </c>
      <c r="G16" s="324">
        <v>7.36</v>
      </c>
      <c r="H16" s="325">
        <v>8.79</v>
      </c>
      <c r="I16" s="325">
        <v>8.67</v>
      </c>
      <c r="J16" s="325">
        <v>8.32</v>
      </c>
      <c r="K16" s="326">
        <v>8.21</v>
      </c>
      <c r="L16" s="327">
        <v>6.58</v>
      </c>
      <c r="M16" s="326">
        <v>7.17</v>
      </c>
      <c r="N16" s="327">
        <v>6</v>
      </c>
      <c r="O16" s="326">
        <v>7.63</v>
      </c>
      <c r="P16" s="327">
        <v>5.92</v>
      </c>
      <c r="Q16" s="328">
        <v>7.38</v>
      </c>
      <c r="R16" s="329">
        <v>6.02</v>
      </c>
      <c r="S16" s="328">
        <v>8.15</v>
      </c>
      <c r="T16" s="329">
        <v>6.58</v>
      </c>
      <c r="U16" s="328">
        <v>8.15</v>
      </c>
      <c r="V16" s="329">
        <v>5.93</v>
      </c>
      <c r="W16" s="330">
        <v>6.14</v>
      </c>
      <c r="X16" s="330">
        <v>5.96</v>
      </c>
      <c r="Y16" s="330">
        <v>6.08</v>
      </c>
    </row>
    <row r="17" spans="1:25" ht="25.5" customHeight="1">
      <c r="A17" s="12" t="s">
        <v>21</v>
      </c>
      <c r="B17" s="331">
        <f>AVERAGE(B9,B16,C16)</f>
        <v>8.103333333333333</v>
      </c>
      <c r="C17" s="332"/>
      <c r="D17" s="331">
        <f>AVERAGE(D9,D16,E16)</f>
        <v>7.2188888888888885</v>
      </c>
      <c r="E17" s="332"/>
      <c r="F17" s="331">
        <f>AVERAGE(F9,F16,G16)</f>
        <v>7.688888888888889</v>
      </c>
      <c r="G17" s="332"/>
      <c r="H17" s="325">
        <v>8</v>
      </c>
      <c r="I17" s="325">
        <v>8.22</v>
      </c>
      <c r="J17" s="325">
        <v>8.06</v>
      </c>
      <c r="K17" s="333">
        <f>AVERAGE(K9,K16,L16)</f>
        <v>7.171111111111112</v>
      </c>
      <c r="L17" s="334"/>
      <c r="M17" s="335">
        <f>AVERAGE(M9,M16,N16)</f>
        <v>6.6322222222222225</v>
      </c>
      <c r="N17" s="334"/>
      <c r="O17" s="335">
        <f>AVERAGE(O9,O16,P16)</f>
        <v>6.683333333333333</v>
      </c>
      <c r="P17" s="334"/>
      <c r="Q17" s="336">
        <f>AVERAGE(Q9,Q16,R16)</f>
        <v>6.636666666666667</v>
      </c>
      <c r="R17" s="328"/>
      <c r="S17" s="337">
        <f>AVERAGE(S9,S16,T16)</f>
        <v>7.3500000000000005</v>
      </c>
      <c r="T17" s="328"/>
      <c r="U17" s="337">
        <f>AVERAGE(U9,U16,V16)</f>
        <v>7.003333333333333</v>
      </c>
      <c r="V17" s="338"/>
      <c r="W17" s="330">
        <v>6.75</v>
      </c>
      <c r="X17" s="330">
        <v>6.43</v>
      </c>
      <c r="Y17" s="330">
        <v>6.65</v>
      </c>
    </row>
    <row r="18" spans="1:25" ht="25.5" customHeight="1">
      <c r="A18" s="14"/>
      <c r="B18" s="564" t="s">
        <v>22</v>
      </c>
      <c r="C18" s="564"/>
      <c r="D18" s="564"/>
      <c r="E18" s="564"/>
      <c r="F18" s="564"/>
      <c r="G18" s="564"/>
      <c r="H18" s="564" t="s">
        <v>22</v>
      </c>
      <c r="I18" s="564"/>
      <c r="J18" s="564"/>
      <c r="Q18" s="564" t="s">
        <v>22</v>
      </c>
      <c r="R18" s="564"/>
      <c r="S18" s="564"/>
      <c r="T18" s="564"/>
      <c r="U18" s="564"/>
      <c r="V18" s="564"/>
      <c r="W18" s="564" t="s">
        <v>22</v>
      </c>
      <c r="X18" s="564"/>
      <c r="Y18" s="564"/>
    </row>
    <row r="19" spans="1:25" ht="12.75">
      <c r="A19" s="14"/>
      <c r="B19" s="12" t="s">
        <v>15</v>
      </c>
      <c r="C19" s="12" t="s">
        <v>16</v>
      </c>
      <c r="D19" s="12" t="s">
        <v>15</v>
      </c>
      <c r="E19" s="12" t="s">
        <v>16</v>
      </c>
      <c r="F19" s="12" t="s">
        <v>15</v>
      </c>
      <c r="G19" s="12" t="s">
        <v>16</v>
      </c>
      <c r="H19" s="20" t="s">
        <v>15</v>
      </c>
      <c r="I19" s="20" t="s">
        <v>15</v>
      </c>
      <c r="J19" s="20" t="s">
        <v>15</v>
      </c>
      <c r="K19" s="17" t="s">
        <v>15</v>
      </c>
      <c r="L19" s="17" t="s">
        <v>16</v>
      </c>
      <c r="M19" s="17" t="s">
        <v>15</v>
      </c>
      <c r="N19" s="17" t="s">
        <v>16</v>
      </c>
      <c r="O19" s="17" t="s">
        <v>15</v>
      </c>
      <c r="P19" s="17" t="s">
        <v>16</v>
      </c>
      <c r="Q19" s="21" t="s">
        <v>15</v>
      </c>
      <c r="R19" s="21" t="s">
        <v>16</v>
      </c>
      <c r="S19" s="21" t="s">
        <v>15</v>
      </c>
      <c r="T19" s="21" t="s">
        <v>16</v>
      </c>
      <c r="U19" s="21" t="s">
        <v>15</v>
      </c>
      <c r="V19" s="21" t="s">
        <v>16</v>
      </c>
      <c r="W19" s="20" t="s">
        <v>15</v>
      </c>
      <c r="X19" s="20" t="s">
        <v>15</v>
      </c>
      <c r="Y19" s="20" t="s">
        <v>15</v>
      </c>
    </row>
    <row r="20" spans="1:25" ht="25.5">
      <c r="A20" s="12" t="s">
        <v>23</v>
      </c>
      <c r="B20" s="339">
        <v>31.59</v>
      </c>
      <c r="C20" s="339">
        <v>31.65</v>
      </c>
      <c r="D20" s="339">
        <v>32.38</v>
      </c>
      <c r="E20" s="339">
        <v>32.89</v>
      </c>
      <c r="F20" s="339">
        <v>31.5</v>
      </c>
      <c r="G20" s="339">
        <v>32.62</v>
      </c>
      <c r="H20" s="340">
        <v>31.07</v>
      </c>
      <c r="I20" s="340">
        <v>31.23</v>
      </c>
      <c r="J20" s="340">
        <v>31.41</v>
      </c>
      <c r="K20" s="341">
        <v>31.18</v>
      </c>
      <c r="L20" s="341">
        <v>32.13</v>
      </c>
      <c r="M20" s="341">
        <v>31.46</v>
      </c>
      <c r="N20" s="341">
        <v>33.19</v>
      </c>
      <c r="O20" s="341">
        <v>31.21</v>
      </c>
      <c r="P20" s="341">
        <v>33.19</v>
      </c>
      <c r="Q20" s="342">
        <v>32.14</v>
      </c>
      <c r="R20" s="342">
        <v>34.13</v>
      </c>
      <c r="S20" s="342">
        <v>31.91</v>
      </c>
      <c r="T20" s="342">
        <v>33.51</v>
      </c>
      <c r="U20" s="342">
        <v>31.74</v>
      </c>
      <c r="V20" s="342">
        <v>34.54</v>
      </c>
      <c r="W20" s="343">
        <v>32.06</v>
      </c>
      <c r="X20" s="343">
        <v>31.97</v>
      </c>
      <c r="Y20" s="343">
        <v>31.98</v>
      </c>
    </row>
    <row r="24" spans="3:25" ht="41.25" customHeight="1">
      <c r="C24" s="19"/>
      <c r="E24" s="569" t="s">
        <v>9</v>
      </c>
      <c r="F24" s="548"/>
      <c r="G24" s="548"/>
      <c r="H24" s="548"/>
      <c r="I24" s="548"/>
      <c r="J24" s="549"/>
      <c r="L24" s="550" t="s">
        <v>22</v>
      </c>
      <c r="M24" s="551"/>
      <c r="N24" s="551"/>
      <c r="O24" s="551"/>
      <c r="P24" s="551"/>
      <c r="Q24" s="551"/>
      <c r="R24" s="551"/>
      <c r="S24" s="551"/>
      <c r="T24" s="551"/>
      <c r="U24" s="551"/>
      <c r="V24" s="551"/>
      <c r="W24" s="19"/>
      <c r="X24" s="19"/>
      <c r="Y24" s="19"/>
    </row>
    <row r="25" spans="3:22" ht="38.25">
      <c r="C25" s="357" t="s">
        <v>396</v>
      </c>
      <c r="E25" s="357" t="s">
        <v>59</v>
      </c>
      <c r="G25" s="357" t="s">
        <v>10</v>
      </c>
      <c r="H25" s="357" t="s">
        <v>11</v>
      </c>
      <c r="I25" s="357" t="s">
        <v>12</v>
      </c>
      <c r="J25" s="357" t="s">
        <v>13</v>
      </c>
      <c r="L25" s="365" t="s">
        <v>396</v>
      </c>
      <c r="N25" s="365" t="s">
        <v>59</v>
      </c>
      <c r="P25" s="365" t="s">
        <v>402</v>
      </c>
      <c r="Q25" s="365" t="s">
        <v>17</v>
      </c>
      <c r="R25" s="365" t="s">
        <v>18</v>
      </c>
      <c r="S25" s="365" t="s">
        <v>19</v>
      </c>
      <c r="T25" s="365" t="s">
        <v>12</v>
      </c>
      <c r="U25" s="365" t="s">
        <v>20</v>
      </c>
      <c r="V25" s="365" t="s">
        <v>397</v>
      </c>
    </row>
    <row r="26" spans="2:22" ht="12.75">
      <c r="B26" s="19"/>
      <c r="C26" s="358" t="s">
        <v>0</v>
      </c>
      <c r="D26" s="19"/>
      <c r="E26" s="358" t="s">
        <v>370</v>
      </c>
      <c r="G26" s="354">
        <v>7.25</v>
      </c>
      <c r="H26" s="354">
        <v>7.21</v>
      </c>
      <c r="I26" s="355">
        <v>8.37</v>
      </c>
      <c r="J26" s="359">
        <f aca="true" t="shared" si="0" ref="J26:J37">AVERAGE(G26:I26)</f>
        <v>7.609999999999999</v>
      </c>
      <c r="L26" s="366" t="s">
        <v>0</v>
      </c>
      <c r="N26" s="366" t="s">
        <v>370</v>
      </c>
      <c r="P26" s="365" t="s">
        <v>16</v>
      </c>
      <c r="Q26" s="367">
        <v>8.44</v>
      </c>
      <c r="R26" s="367">
        <v>8.17</v>
      </c>
      <c r="S26" s="367">
        <v>8.25</v>
      </c>
      <c r="T26" s="367">
        <v>8.26</v>
      </c>
      <c r="U26" s="367">
        <v>8.28</v>
      </c>
      <c r="V26" s="367">
        <v>31.65</v>
      </c>
    </row>
    <row r="27" spans="1:22" ht="12.75">
      <c r="A27" s="307"/>
      <c r="B27" s="307"/>
      <c r="C27" s="356" t="s">
        <v>0</v>
      </c>
      <c r="E27" s="356" t="s">
        <v>41</v>
      </c>
      <c r="G27" s="344">
        <v>8.19</v>
      </c>
      <c r="H27" s="344">
        <v>8.23</v>
      </c>
      <c r="I27" s="346">
        <v>6.27</v>
      </c>
      <c r="J27" s="353">
        <f t="shared" si="0"/>
        <v>7.5633333333333335</v>
      </c>
      <c r="L27" s="366" t="s">
        <v>6</v>
      </c>
      <c r="N27" s="366" t="s">
        <v>7</v>
      </c>
      <c r="P27" s="365" t="s">
        <v>16</v>
      </c>
      <c r="Q27" s="367">
        <v>7.18</v>
      </c>
      <c r="R27" s="367">
        <v>7.45</v>
      </c>
      <c r="S27" s="367">
        <v>7.45</v>
      </c>
      <c r="T27" s="367">
        <v>7.36</v>
      </c>
      <c r="U27" s="367">
        <v>7.36</v>
      </c>
      <c r="V27" s="367">
        <v>32.62</v>
      </c>
    </row>
    <row r="28" spans="3:22" ht="12.75">
      <c r="C28" s="356" t="s">
        <v>6</v>
      </c>
      <c r="E28" s="356" t="s">
        <v>7</v>
      </c>
      <c r="G28" s="344">
        <v>7.05</v>
      </c>
      <c r="H28" s="344">
        <v>7.16</v>
      </c>
      <c r="I28" s="345">
        <v>8.25</v>
      </c>
      <c r="J28" s="353">
        <f t="shared" si="0"/>
        <v>7.486666666666667</v>
      </c>
      <c r="L28" s="366" t="s">
        <v>48</v>
      </c>
      <c r="N28" s="366" t="s">
        <v>373</v>
      </c>
      <c r="P28" s="365" t="s">
        <v>16</v>
      </c>
      <c r="Q28" s="367">
        <v>7.06</v>
      </c>
      <c r="R28" s="367">
        <v>7</v>
      </c>
      <c r="S28" s="367">
        <v>7.27</v>
      </c>
      <c r="T28" s="367">
        <v>7.09</v>
      </c>
      <c r="U28" s="367">
        <v>7.11</v>
      </c>
      <c r="V28" s="367">
        <v>32.89</v>
      </c>
    </row>
    <row r="29" spans="3:22" ht="12.75">
      <c r="C29" s="356" t="s">
        <v>27</v>
      </c>
      <c r="E29" s="356" t="s">
        <v>28</v>
      </c>
      <c r="G29" s="347">
        <v>6.88</v>
      </c>
      <c r="H29" s="344">
        <v>7.52</v>
      </c>
      <c r="I29" s="393">
        <v>8.48</v>
      </c>
      <c r="J29" s="353">
        <f t="shared" si="0"/>
        <v>7.626666666666666</v>
      </c>
      <c r="L29" s="366" t="s">
        <v>0</v>
      </c>
      <c r="N29" s="366" t="s">
        <v>398</v>
      </c>
      <c r="P29" s="368" t="s">
        <v>16</v>
      </c>
      <c r="Q29" s="363">
        <v>6.67</v>
      </c>
      <c r="R29" s="363">
        <v>6.61</v>
      </c>
      <c r="S29" s="363">
        <v>6.22</v>
      </c>
      <c r="T29" s="363">
        <v>6.83</v>
      </c>
      <c r="U29" s="363">
        <v>6.58</v>
      </c>
      <c r="V29" s="367">
        <v>32.13</v>
      </c>
    </row>
    <row r="30" spans="3:22" ht="12.75">
      <c r="C30" s="356" t="s">
        <v>48</v>
      </c>
      <c r="E30" s="356" t="s">
        <v>49</v>
      </c>
      <c r="G30" s="344">
        <v>7.73</v>
      </c>
      <c r="H30" s="344">
        <v>7.36</v>
      </c>
      <c r="I30" s="346">
        <v>6.89</v>
      </c>
      <c r="J30" s="353">
        <f t="shared" si="0"/>
        <v>7.326666666666667</v>
      </c>
      <c r="L30" s="366" t="s">
        <v>37</v>
      </c>
      <c r="N30" s="366" t="s">
        <v>401</v>
      </c>
      <c r="P30" s="368" t="s">
        <v>16</v>
      </c>
      <c r="Q30" s="363">
        <v>6.58</v>
      </c>
      <c r="R30" s="363">
        <v>6.75</v>
      </c>
      <c r="S30" s="363">
        <v>6.42</v>
      </c>
      <c r="T30" s="363">
        <v>6.58</v>
      </c>
      <c r="U30" s="363">
        <v>6.58</v>
      </c>
      <c r="V30" s="367">
        <v>33.51</v>
      </c>
    </row>
    <row r="31" spans="3:22" ht="12.75">
      <c r="C31" s="356" t="s">
        <v>37</v>
      </c>
      <c r="E31" s="356" t="s">
        <v>38</v>
      </c>
      <c r="G31" s="361">
        <v>7.26</v>
      </c>
      <c r="H31" s="361">
        <v>7.21</v>
      </c>
      <c r="I31" s="362">
        <v>7.49</v>
      </c>
      <c r="J31" s="350">
        <f t="shared" si="0"/>
        <v>7.32</v>
      </c>
      <c r="L31" s="366" t="s">
        <v>51</v>
      </c>
      <c r="N31" s="366" t="s">
        <v>400</v>
      </c>
      <c r="P31" s="368" t="s">
        <v>16</v>
      </c>
      <c r="Q31" s="363">
        <v>6</v>
      </c>
      <c r="R31" s="363">
        <v>6.08</v>
      </c>
      <c r="S31" s="363">
        <v>5.92</v>
      </c>
      <c r="T31" s="363">
        <v>6.08</v>
      </c>
      <c r="U31" s="363">
        <v>6.02</v>
      </c>
      <c r="V31" s="367">
        <v>34.13</v>
      </c>
    </row>
    <row r="32" spans="3:22" ht="12.75">
      <c r="C32" s="356" t="s">
        <v>44</v>
      </c>
      <c r="E32" s="356" t="s">
        <v>57</v>
      </c>
      <c r="G32" s="351">
        <v>7.81</v>
      </c>
      <c r="H32" s="351">
        <v>7.31</v>
      </c>
      <c r="I32" s="352">
        <v>6.08</v>
      </c>
      <c r="J32" s="353">
        <f t="shared" si="0"/>
        <v>7.066666666666666</v>
      </c>
      <c r="L32" s="366" t="s">
        <v>48</v>
      </c>
      <c r="N32" s="366" t="s">
        <v>399</v>
      </c>
      <c r="P32" s="368" t="s">
        <v>16</v>
      </c>
      <c r="Q32" s="363">
        <v>6</v>
      </c>
      <c r="R32" s="363">
        <v>6</v>
      </c>
      <c r="S32" s="363">
        <v>5.94</v>
      </c>
      <c r="T32" s="363">
        <v>6.05</v>
      </c>
      <c r="U32" s="363">
        <v>6</v>
      </c>
      <c r="V32" s="367">
        <v>33.19</v>
      </c>
    </row>
    <row r="33" spans="3:22" ht="12.75">
      <c r="C33" s="356" t="s">
        <v>39</v>
      </c>
      <c r="E33" s="356" t="s">
        <v>40</v>
      </c>
      <c r="G33" s="348">
        <v>6.21</v>
      </c>
      <c r="H33" s="348">
        <v>6.74</v>
      </c>
      <c r="I33" s="350">
        <v>7.84</v>
      </c>
      <c r="J33" s="349">
        <f t="shared" si="0"/>
        <v>6.93</v>
      </c>
      <c r="L33" s="366" t="s">
        <v>39</v>
      </c>
      <c r="N33" s="366" t="s">
        <v>40</v>
      </c>
      <c r="P33" s="368" t="s">
        <v>16</v>
      </c>
      <c r="Q33" s="363">
        <v>5.5</v>
      </c>
      <c r="R33" s="363">
        <v>6.29</v>
      </c>
      <c r="S33" s="363">
        <v>6</v>
      </c>
      <c r="T33" s="363">
        <v>5.92</v>
      </c>
      <c r="U33" s="363">
        <v>5.93</v>
      </c>
      <c r="V33" s="367">
        <v>34.54</v>
      </c>
    </row>
    <row r="34" spans="3:22" ht="12.75">
      <c r="C34" s="356" t="s">
        <v>48</v>
      </c>
      <c r="E34" s="356" t="s">
        <v>53</v>
      </c>
      <c r="G34" s="360">
        <v>6.84</v>
      </c>
      <c r="H34" s="360">
        <v>6.59</v>
      </c>
      <c r="I34" s="352">
        <v>6.75</v>
      </c>
      <c r="J34" s="352">
        <f t="shared" si="0"/>
        <v>6.726666666666667</v>
      </c>
      <c r="L34" s="366" t="s">
        <v>6</v>
      </c>
      <c r="N34" s="366" t="s">
        <v>35</v>
      </c>
      <c r="P34" s="368" t="s">
        <v>16</v>
      </c>
      <c r="Q34" s="363">
        <v>5.94</v>
      </c>
      <c r="R34" s="363">
        <v>5.61</v>
      </c>
      <c r="S34" s="363">
        <v>6.17</v>
      </c>
      <c r="T34" s="363">
        <v>5.94</v>
      </c>
      <c r="U34" s="363">
        <v>5.92</v>
      </c>
      <c r="V34" s="367">
        <v>33.19</v>
      </c>
    </row>
    <row r="35" spans="3:22" ht="12.75">
      <c r="C35" s="356" t="s">
        <v>0</v>
      </c>
      <c r="E35" s="356" t="s">
        <v>52</v>
      </c>
      <c r="G35" s="360">
        <v>6.67</v>
      </c>
      <c r="H35" s="360">
        <v>6.29</v>
      </c>
      <c r="I35" s="353">
        <v>7.21</v>
      </c>
      <c r="J35" s="352">
        <f t="shared" si="0"/>
        <v>6.723333333333334</v>
      </c>
      <c r="L35" s="366" t="s">
        <v>0</v>
      </c>
      <c r="N35" s="366" t="s">
        <v>370</v>
      </c>
      <c r="P35" s="365" t="s">
        <v>15</v>
      </c>
      <c r="Q35" s="367">
        <v>8.63</v>
      </c>
      <c r="R35" s="367">
        <v>8.25</v>
      </c>
      <c r="S35" s="367">
        <v>8.45</v>
      </c>
      <c r="T35" s="367">
        <v>8.35</v>
      </c>
      <c r="U35" s="367">
        <v>8.42</v>
      </c>
      <c r="V35" s="367">
        <v>31.59</v>
      </c>
    </row>
    <row r="36" spans="3:22" ht="12.75">
      <c r="C36" s="356" t="s">
        <v>51</v>
      </c>
      <c r="E36" s="356" t="s">
        <v>54</v>
      </c>
      <c r="G36" s="348">
        <v>6.42</v>
      </c>
      <c r="H36" s="348">
        <v>6.32</v>
      </c>
      <c r="I36" s="349">
        <v>6.79</v>
      </c>
      <c r="J36" s="349">
        <f t="shared" si="0"/>
        <v>6.510000000000001</v>
      </c>
      <c r="L36" s="366" t="s">
        <v>6</v>
      </c>
      <c r="N36" s="366" t="s">
        <v>7</v>
      </c>
      <c r="P36" s="365" t="s">
        <v>15</v>
      </c>
      <c r="Q36" s="367">
        <v>8.43</v>
      </c>
      <c r="R36" s="367">
        <v>8.15</v>
      </c>
      <c r="S36" s="367">
        <v>8.35</v>
      </c>
      <c r="T36" s="367">
        <v>7.95</v>
      </c>
      <c r="U36" s="367">
        <v>8.22</v>
      </c>
      <c r="V36" s="367">
        <v>31.5</v>
      </c>
    </row>
    <row r="37" spans="3:22" ht="12.75">
      <c r="C37" s="356" t="s">
        <v>6</v>
      </c>
      <c r="E37" s="356" t="s">
        <v>35</v>
      </c>
      <c r="G37" s="360">
        <v>6.25</v>
      </c>
      <c r="H37" s="360">
        <v>5.75</v>
      </c>
      <c r="I37" s="353">
        <v>7.5</v>
      </c>
      <c r="J37" s="352">
        <f t="shared" si="0"/>
        <v>6.5</v>
      </c>
      <c r="L37" s="366" t="s">
        <v>0</v>
      </c>
      <c r="N37" s="366" t="s">
        <v>52</v>
      </c>
      <c r="P37" s="368" t="s">
        <v>15</v>
      </c>
      <c r="Q37" s="367">
        <v>8.23</v>
      </c>
      <c r="R37" s="367">
        <v>8.17</v>
      </c>
      <c r="S37" s="367">
        <v>8.23</v>
      </c>
      <c r="T37" s="367">
        <v>8.2</v>
      </c>
      <c r="U37" s="367">
        <v>8.21</v>
      </c>
      <c r="V37" s="367">
        <v>31.18</v>
      </c>
    </row>
    <row r="38" spans="5:22" ht="12.75">
      <c r="E38" s="307"/>
      <c r="F38" s="307"/>
      <c r="G38" s="307"/>
      <c r="H38" s="307"/>
      <c r="I38" s="307"/>
      <c r="J38" s="307"/>
      <c r="L38" s="366" t="s">
        <v>39</v>
      </c>
      <c r="N38" s="366" t="s">
        <v>40</v>
      </c>
      <c r="P38" s="368" t="s">
        <v>15</v>
      </c>
      <c r="Q38" s="367">
        <v>7.86</v>
      </c>
      <c r="R38" s="367">
        <v>8.43</v>
      </c>
      <c r="S38" s="367">
        <v>8.29</v>
      </c>
      <c r="T38" s="367">
        <v>8</v>
      </c>
      <c r="U38" s="367">
        <v>8.15</v>
      </c>
      <c r="V38" s="367">
        <v>31.74</v>
      </c>
    </row>
    <row r="39" spans="12:22" ht="12.75">
      <c r="L39" s="366" t="s">
        <v>37</v>
      </c>
      <c r="N39" s="366" t="s">
        <v>38</v>
      </c>
      <c r="P39" s="368" t="s">
        <v>15</v>
      </c>
      <c r="Q39" s="367">
        <v>8.29</v>
      </c>
      <c r="R39" s="367">
        <v>7.86</v>
      </c>
      <c r="S39" s="367">
        <v>8.29</v>
      </c>
      <c r="T39" s="367">
        <v>8.14</v>
      </c>
      <c r="U39" s="367">
        <v>8.15</v>
      </c>
      <c r="V39" s="367">
        <v>31.91</v>
      </c>
    </row>
    <row r="40" spans="12:22" ht="15" customHeight="1">
      <c r="L40" s="366" t="s">
        <v>6</v>
      </c>
      <c r="N40" s="366" t="s">
        <v>35</v>
      </c>
      <c r="P40" s="368" t="s">
        <v>15</v>
      </c>
      <c r="Q40" s="367">
        <v>7.83</v>
      </c>
      <c r="R40" s="367">
        <v>7.33</v>
      </c>
      <c r="S40" s="367">
        <v>7.67</v>
      </c>
      <c r="T40" s="367">
        <v>7.67</v>
      </c>
      <c r="U40" s="367">
        <v>7.63</v>
      </c>
      <c r="V40" s="367">
        <v>31.21</v>
      </c>
    </row>
    <row r="41" spans="6:22" ht="12.75">
      <c r="F41" s="4"/>
      <c r="G41" s="4"/>
      <c r="H41" s="4"/>
      <c r="I41" s="4"/>
      <c r="J41" s="4"/>
      <c r="K41" s="4"/>
      <c r="L41" s="366" t="s">
        <v>51</v>
      </c>
      <c r="N41" s="366" t="s">
        <v>54</v>
      </c>
      <c r="P41" s="368" t="s">
        <v>15</v>
      </c>
      <c r="Q41" s="367">
        <v>7.49</v>
      </c>
      <c r="R41" s="367">
        <v>7.2</v>
      </c>
      <c r="S41" s="367">
        <v>7.49</v>
      </c>
      <c r="T41" s="367">
        <v>7.34</v>
      </c>
      <c r="U41" s="367">
        <v>7.38</v>
      </c>
      <c r="V41" s="367">
        <v>32.14</v>
      </c>
    </row>
    <row r="42" spans="12:22" ht="12.75">
      <c r="L42" s="366" t="s">
        <v>48</v>
      </c>
      <c r="N42" s="366" t="s">
        <v>49</v>
      </c>
      <c r="P42" s="365" t="s">
        <v>15</v>
      </c>
      <c r="Q42" s="367">
        <v>7.25</v>
      </c>
      <c r="R42" s="367">
        <v>7</v>
      </c>
      <c r="S42" s="367">
        <v>7.38</v>
      </c>
      <c r="T42" s="367">
        <v>7.25</v>
      </c>
      <c r="U42" s="367">
        <v>7.22</v>
      </c>
      <c r="V42" s="367">
        <v>32.38</v>
      </c>
    </row>
    <row r="43" spans="12:22" ht="12.75">
      <c r="L43" s="366" t="s">
        <v>48</v>
      </c>
      <c r="N43" s="366" t="s">
        <v>53</v>
      </c>
      <c r="P43" s="368" t="s">
        <v>15</v>
      </c>
      <c r="Q43" s="367">
        <v>7.33</v>
      </c>
      <c r="R43" s="367">
        <v>7.17</v>
      </c>
      <c r="S43" s="367">
        <v>7.17</v>
      </c>
      <c r="T43" s="367">
        <v>7</v>
      </c>
      <c r="U43" s="367">
        <v>7.17</v>
      </c>
      <c r="V43" s="367">
        <v>31.46</v>
      </c>
    </row>
    <row r="44" spans="12:22" ht="12.75">
      <c r="L44" s="366" t="s">
        <v>0</v>
      </c>
      <c r="N44" s="366" t="s">
        <v>41</v>
      </c>
      <c r="P44" s="368" t="s">
        <v>15</v>
      </c>
      <c r="Q44" s="363">
        <v>5.88</v>
      </c>
      <c r="R44" s="363">
        <v>6.57</v>
      </c>
      <c r="S44" s="363">
        <v>6.12</v>
      </c>
      <c r="T44" s="363">
        <v>6</v>
      </c>
      <c r="U44" s="363">
        <v>6.14</v>
      </c>
      <c r="V44" s="367">
        <v>32.06</v>
      </c>
    </row>
    <row r="45" spans="12:22" ht="12.75">
      <c r="L45" s="394" t="s">
        <v>27</v>
      </c>
      <c r="M45" s="306"/>
      <c r="N45" s="315" t="s">
        <v>28</v>
      </c>
      <c r="O45" s="306"/>
      <c r="P45" s="369" t="s">
        <v>15</v>
      </c>
      <c r="Q45" s="395">
        <v>8.62</v>
      </c>
      <c r="R45" s="395">
        <v>8.6</v>
      </c>
      <c r="S45" s="395">
        <v>8.48</v>
      </c>
      <c r="T45" s="395">
        <v>8.96</v>
      </c>
      <c r="U45" s="395">
        <v>8.67</v>
      </c>
      <c r="V45" s="395">
        <v>31.23</v>
      </c>
    </row>
    <row r="46" spans="12:22" ht="12.75">
      <c r="L46" s="366" t="s">
        <v>44</v>
      </c>
      <c r="N46" s="366" t="s">
        <v>57</v>
      </c>
      <c r="P46" s="368" t="s">
        <v>15</v>
      </c>
      <c r="Q46" s="363">
        <v>6.27</v>
      </c>
      <c r="R46" s="363">
        <v>5.69</v>
      </c>
      <c r="S46" s="363">
        <v>6.19</v>
      </c>
      <c r="T46" s="363">
        <v>5.69</v>
      </c>
      <c r="U46" s="363">
        <v>5.96</v>
      </c>
      <c r="V46" s="367">
        <v>31.97</v>
      </c>
    </row>
  </sheetData>
  <mergeCells count="88">
    <mergeCell ref="D9:E9"/>
    <mergeCell ref="F9:G9"/>
    <mergeCell ref="M9:N9"/>
    <mergeCell ref="O9:P9"/>
    <mergeCell ref="K9:L9"/>
    <mergeCell ref="S9:T9"/>
    <mergeCell ref="U9:V9"/>
    <mergeCell ref="U7:V7"/>
    <mergeCell ref="U8:V8"/>
    <mergeCell ref="M6:N6"/>
    <mergeCell ref="M7:N7"/>
    <mergeCell ref="M8:N8"/>
    <mergeCell ref="W5:Y5"/>
    <mergeCell ref="Q5:V5"/>
    <mergeCell ref="K5:P5"/>
    <mergeCell ref="K6:L6"/>
    <mergeCell ref="K7:L7"/>
    <mergeCell ref="K8:L8"/>
    <mergeCell ref="K4:L4"/>
    <mergeCell ref="H5:J5"/>
    <mergeCell ref="H18:J18"/>
    <mergeCell ref="Q18:V18"/>
    <mergeCell ref="H10:J10"/>
    <mergeCell ref="K10:P10"/>
    <mergeCell ref="Q10:V10"/>
    <mergeCell ref="O7:P7"/>
    <mergeCell ref="O8:P8"/>
    <mergeCell ref="O6:P6"/>
    <mergeCell ref="U1:V1"/>
    <mergeCell ref="U2:V2"/>
    <mergeCell ref="U3:V3"/>
    <mergeCell ref="U4:V4"/>
    <mergeCell ref="W18:Y18"/>
    <mergeCell ref="W10:Y10"/>
    <mergeCell ref="U6:V6"/>
    <mergeCell ref="Q9:R9"/>
    <mergeCell ref="Q7:R7"/>
    <mergeCell ref="S7:T7"/>
    <mergeCell ref="Q8:R8"/>
    <mergeCell ref="S8:T8"/>
    <mergeCell ref="Q6:R6"/>
    <mergeCell ref="S6:T6"/>
    <mergeCell ref="S1:T1"/>
    <mergeCell ref="S2:T2"/>
    <mergeCell ref="S3:T3"/>
    <mergeCell ref="S4:T4"/>
    <mergeCell ref="Q1:R1"/>
    <mergeCell ref="Q2:R2"/>
    <mergeCell ref="Q3:R3"/>
    <mergeCell ref="Q4:R4"/>
    <mergeCell ref="O1:P1"/>
    <mergeCell ref="O2:P2"/>
    <mergeCell ref="O3:P3"/>
    <mergeCell ref="O4:P4"/>
    <mergeCell ref="D6:E6"/>
    <mergeCell ref="F6:G6"/>
    <mergeCell ref="B7:C7"/>
    <mergeCell ref="M1:N1"/>
    <mergeCell ref="M2:N2"/>
    <mergeCell ref="M3:N3"/>
    <mergeCell ref="M4:N4"/>
    <mergeCell ref="K1:L1"/>
    <mergeCell ref="K2:L2"/>
    <mergeCell ref="K3:L3"/>
    <mergeCell ref="B1:C1"/>
    <mergeCell ref="B2:C2"/>
    <mergeCell ref="B3:C3"/>
    <mergeCell ref="B4:C4"/>
    <mergeCell ref="D4:E4"/>
    <mergeCell ref="E24:J24"/>
    <mergeCell ref="L24:V24"/>
    <mergeCell ref="B8:C8"/>
    <mergeCell ref="D8:E8"/>
    <mergeCell ref="F8:G8"/>
    <mergeCell ref="B9:C9"/>
    <mergeCell ref="B18:G18"/>
    <mergeCell ref="B10:G10"/>
    <mergeCell ref="B6:C6"/>
    <mergeCell ref="B5:G5"/>
    <mergeCell ref="D7:E7"/>
    <mergeCell ref="F7:G7"/>
    <mergeCell ref="F1:G1"/>
    <mergeCell ref="F2:G2"/>
    <mergeCell ref="F3:G3"/>
    <mergeCell ref="F4:G4"/>
    <mergeCell ref="D1:E1"/>
    <mergeCell ref="D2:E2"/>
    <mergeCell ref="D3:E3"/>
  </mergeCells>
  <hyperlinks>
    <hyperlink ref="H1:H4" r:id="rId1" display="http://www.tirerack.com/tires/bfg/bfg_gforce_kd.htm"/>
    <hyperlink ref="I1:I4" r:id="rId2" display="http://www.tirerack.com/tires/michelin/mi_mxx3.htm"/>
    <hyperlink ref="J1:J4" r:id="rId3" display="http://www.tirerack.com/tires/pirelli/pi_pzero.htm"/>
    <hyperlink ref="K1:K2" r:id="rId4" display="http://www.tirerack.com/tires/bridgestone/bs_re71.htm"/>
    <hyperlink ref="M1:M2" r:id="rId5" display="http://www.tirerack.com/tires/dunlop/du_s8000.htm"/>
    <hyperlink ref="O1:O2" r:id="rId6" display="http://www.tirerack.com/tires/yokohama/yo_avsi.htm"/>
    <hyperlink ref="Q1:Q4" r:id="rId7" display="http://www.tirerack.com/tires/bfg/bf_tazr.htm"/>
    <hyperlink ref="S1:S4" r:id="rId8" display="http://www.tirerack.com/tires/firestone/fs_sz50.htm"/>
    <hyperlink ref="U1:U4" r:id="rId9" display="http://www.tirerack.com/tires/goodyear/gy_f1_steel.htm"/>
    <hyperlink ref="W1:W2" r:id="rId10" display="http://www.tirerack.com/tires/bridgestone/bs_turanza_revo.htm"/>
    <hyperlink ref="X1:X2" r:id="rId11" display="http://www.tirerack.com/tires/conti/co_ch95.htm"/>
    <hyperlink ref="Y1:Y2" r:id="rId12" display="http://www.tirerack.com/tires/michelin/mi_mxv4.htm"/>
    <hyperlink ref="F3" r:id="rId13" display="http://www.tirerack.com/tires/types/maxperf.htm"/>
    <hyperlink ref="F1:F2" r:id="rId14" display="http://www.tirerack.com/tires/yokohama/yo_avs_sport.htm"/>
    <hyperlink ref="D3" r:id="rId15" display="http://www.tirerack.com/tires/types/maxperf.htm"/>
    <hyperlink ref="D1:D2" r:id="rId16" display="http://www.tirerack.com/tires/dunlop/du_s9000.htm"/>
    <hyperlink ref="B3" r:id="rId17" display="http://www.tirerack.com/tires/types/maxperf.htm"/>
    <hyperlink ref="B1:B2" r:id="rId18" display="http://www.tirerack.com/tires/bridgestone/bs_s02_pp.htm"/>
  </hyperlinks>
  <printOptions/>
  <pageMargins left="0.75" right="0.75" top="1" bottom="1" header="0.5" footer="0.5"/>
  <pageSetup horizontalDpi="300" verticalDpi="300" orientation="portrait" r:id="rId19"/>
</worksheet>
</file>

<file path=xl/worksheets/sheet10.xml><?xml version="1.0" encoding="utf-8"?>
<worksheet xmlns="http://schemas.openxmlformats.org/spreadsheetml/2006/main" xmlns:r="http://schemas.openxmlformats.org/officeDocument/2006/relationships">
  <dimension ref="A1:N26"/>
  <sheetViews>
    <sheetView zoomScale="159" zoomScaleNormal="159" workbookViewId="0" topLeftCell="A1">
      <selection activeCell="F51" sqref="F51"/>
    </sheetView>
  </sheetViews>
  <sheetFormatPr defaultColWidth="9.140625" defaultRowHeight="12.75"/>
  <cols>
    <col min="1" max="1" width="13.421875" style="40" bestFit="1" customWidth="1"/>
    <col min="2" max="2" width="18.28125" style="40" bestFit="1" customWidth="1"/>
    <col min="3" max="3" width="12.8515625" style="40" bestFit="1" customWidth="1"/>
    <col min="4" max="4" width="10.28125" style="40" bestFit="1" customWidth="1"/>
    <col min="5" max="5" width="11.140625" style="40" bestFit="1" customWidth="1"/>
    <col min="6" max="6" width="15.140625" style="40" bestFit="1" customWidth="1"/>
    <col min="7" max="7" width="11.421875" style="40" bestFit="1" customWidth="1"/>
    <col min="8" max="8" width="11.28125" style="40" bestFit="1" customWidth="1"/>
    <col min="9" max="9" width="13.7109375" style="40" bestFit="1" customWidth="1"/>
    <col min="10" max="10" width="7.140625" style="40" bestFit="1" customWidth="1"/>
    <col min="11" max="11" width="6.7109375" style="40" bestFit="1" customWidth="1"/>
    <col min="12" max="12" width="11.421875" style="40" customWidth="1"/>
    <col min="13" max="13" width="7.140625" style="40" bestFit="1" customWidth="1"/>
    <col min="14" max="14" width="6.00390625" style="40" bestFit="1" customWidth="1"/>
    <col min="15" max="16384" width="15.28125" style="40" customWidth="1"/>
  </cols>
  <sheetData>
    <row r="1" spans="1:14" ht="38.25">
      <c r="A1" s="296" t="s">
        <v>337</v>
      </c>
      <c r="B1" s="296" t="s">
        <v>59</v>
      </c>
      <c r="C1" s="297" t="s">
        <v>338</v>
      </c>
      <c r="D1" s="297" t="s">
        <v>339</v>
      </c>
      <c r="E1" s="297" t="s">
        <v>340</v>
      </c>
      <c r="F1" s="297" t="s">
        <v>341</v>
      </c>
      <c r="G1" s="297" t="s">
        <v>342</v>
      </c>
      <c r="H1" s="297" t="s">
        <v>343</v>
      </c>
      <c r="I1" s="297" t="s">
        <v>344</v>
      </c>
      <c r="J1" s="296" t="s">
        <v>345</v>
      </c>
      <c r="K1" s="296" t="s">
        <v>346</v>
      </c>
      <c r="L1" s="297" t="s">
        <v>347</v>
      </c>
      <c r="M1" s="297" t="s">
        <v>348</v>
      </c>
      <c r="N1" s="297" t="s">
        <v>146</v>
      </c>
    </row>
    <row r="2" spans="1:14" ht="12.75">
      <c r="A2" s="298" t="s">
        <v>37</v>
      </c>
      <c r="B2" s="299" t="s">
        <v>38</v>
      </c>
      <c r="C2" s="300" t="s">
        <v>350</v>
      </c>
      <c r="D2" s="300">
        <v>8.9</v>
      </c>
      <c r="E2" s="300">
        <v>8.2</v>
      </c>
      <c r="F2" s="300">
        <v>7.7</v>
      </c>
      <c r="G2" s="300">
        <v>8.8</v>
      </c>
      <c r="H2" s="300">
        <v>8.8</v>
      </c>
      <c r="I2" s="300">
        <v>8.2</v>
      </c>
      <c r="J2" s="300">
        <v>8</v>
      </c>
      <c r="K2" s="300">
        <v>7.1</v>
      </c>
      <c r="L2" s="301">
        <v>260000</v>
      </c>
      <c r="M2" s="302">
        <f aca="true" t="shared" si="0" ref="M2:M26">AVERAGE(K2+J2+I2+H2+G2+F2+E2+D2)</f>
        <v>65.7</v>
      </c>
      <c r="N2" s="40">
        <v>178</v>
      </c>
    </row>
    <row r="3" spans="1:13" ht="12.75">
      <c r="A3" s="298" t="s">
        <v>44</v>
      </c>
      <c r="B3" s="299" t="s">
        <v>354</v>
      </c>
      <c r="C3" s="300" t="s">
        <v>353</v>
      </c>
      <c r="D3" s="300">
        <v>8.8</v>
      </c>
      <c r="E3" s="300">
        <v>7.6</v>
      </c>
      <c r="F3" s="300">
        <v>7.3</v>
      </c>
      <c r="G3" s="300">
        <v>8.7</v>
      </c>
      <c r="H3" s="300">
        <v>8.6</v>
      </c>
      <c r="I3" s="300">
        <v>7.1</v>
      </c>
      <c r="J3" s="300">
        <v>7.2</v>
      </c>
      <c r="K3" s="300">
        <v>6.9</v>
      </c>
      <c r="L3" s="301">
        <v>483465</v>
      </c>
      <c r="M3" s="302">
        <f t="shared" si="0"/>
        <v>62.2</v>
      </c>
    </row>
    <row r="4" spans="1:13" ht="12.75">
      <c r="A4" s="298" t="s">
        <v>4</v>
      </c>
      <c r="B4" s="299" t="s">
        <v>34</v>
      </c>
      <c r="C4" s="300" t="s">
        <v>350</v>
      </c>
      <c r="D4" s="300">
        <v>8.9</v>
      </c>
      <c r="E4" s="300">
        <v>7.5</v>
      </c>
      <c r="F4" s="300">
        <v>7.1</v>
      </c>
      <c r="G4" s="300">
        <v>8.7</v>
      </c>
      <c r="H4" s="300">
        <v>8.7</v>
      </c>
      <c r="I4" s="300">
        <v>7.1</v>
      </c>
      <c r="J4" s="300">
        <v>7.3</v>
      </c>
      <c r="K4" s="300">
        <v>6.1</v>
      </c>
      <c r="L4" s="301">
        <v>3495591</v>
      </c>
      <c r="M4" s="302">
        <f t="shared" si="0"/>
        <v>61.4</v>
      </c>
    </row>
    <row r="5" spans="1:14" ht="12.75">
      <c r="A5" s="298" t="s">
        <v>27</v>
      </c>
      <c r="B5" s="303" t="s">
        <v>362</v>
      </c>
      <c r="C5" s="300" t="s">
        <v>350</v>
      </c>
      <c r="D5" s="300">
        <v>9.1</v>
      </c>
      <c r="E5" s="300">
        <v>7.2</v>
      </c>
      <c r="F5" s="300">
        <v>7</v>
      </c>
      <c r="G5" s="300">
        <v>9</v>
      </c>
      <c r="H5" s="300">
        <v>8.9</v>
      </c>
      <c r="I5" s="300">
        <v>7.2</v>
      </c>
      <c r="J5" s="300">
        <v>7.1</v>
      </c>
      <c r="K5" s="300">
        <v>5.6</v>
      </c>
      <c r="L5" s="301">
        <v>994875</v>
      </c>
      <c r="M5" s="302">
        <f t="shared" si="0"/>
        <v>61.1</v>
      </c>
      <c r="N5" s="40">
        <v>250</v>
      </c>
    </row>
    <row r="6" spans="1:14" ht="12.75">
      <c r="A6" s="433" t="s">
        <v>0</v>
      </c>
      <c r="B6" s="434" t="s">
        <v>31</v>
      </c>
      <c r="C6" s="435" t="s">
        <v>350</v>
      </c>
      <c r="D6" s="435">
        <v>8.8</v>
      </c>
      <c r="E6" s="435">
        <v>7.5</v>
      </c>
      <c r="F6" s="435">
        <v>7.1</v>
      </c>
      <c r="G6" s="435">
        <v>8.6</v>
      </c>
      <c r="H6" s="435">
        <v>8.6</v>
      </c>
      <c r="I6" s="435">
        <v>7.1</v>
      </c>
      <c r="J6" s="435">
        <v>7.1</v>
      </c>
      <c r="K6" s="435">
        <v>6.1</v>
      </c>
      <c r="L6" s="436">
        <v>3298330</v>
      </c>
      <c r="M6" s="437">
        <f t="shared" si="0"/>
        <v>60.900000000000006</v>
      </c>
      <c r="N6" s="438">
        <v>131</v>
      </c>
    </row>
    <row r="7" spans="1:13" ht="12.75">
      <c r="A7" s="298" t="s">
        <v>27</v>
      </c>
      <c r="B7" s="303" t="s">
        <v>364</v>
      </c>
      <c r="C7" s="300" t="s">
        <v>350</v>
      </c>
      <c r="D7" s="300">
        <v>8.8</v>
      </c>
      <c r="E7" s="300">
        <v>6.9</v>
      </c>
      <c r="F7" s="300">
        <v>6.5</v>
      </c>
      <c r="G7" s="300">
        <v>8.7</v>
      </c>
      <c r="H7" s="300">
        <v>8.7</v>
      </c>
      <c r="I7" s="300">
        <v>6.8</v>
      </c>
      <c r="J7" s="300">
        <v>7.1</v>
      </c>
      <c r="K7" s="300">
        <v>7.3</v>
      </c>
      <c r="L7" s="301">
        <v>242500</v>
      </c>
      <c r="M7" s="302">
        <f t="shared" si="0"/>
        <v>60.8</v>
      </c>
    </row>
    <row r="8" spans="1:13" ht="12.75">
      <c r="A8" s="298" t="s">
        <v>4</v>
      </c>
      <c r="B8" s="299" t="s">
        <v>356</v>
      </c>
      <c r="C8" s="300" t="s">
        <v>350</v>
      </c>
      <c r="D8" s="300">
        <v>8.2</v>
      </c>
      <c r="E8" s="300">
        <v>7.1</v>
      </c>
      <c r="F8" s="300">
        <v>6.7</v>
      </c>
      <c r="G8" s="300">
        <v>8.2</v>
      </c>
      <c r="H8" s="300">
        <v>8.1</v>
      </c>
      <c r="I8" s="300">
        <v>7.3</v>
      </c>
      <c r="J8" s="300">
        <v>7.8</v>
      </c>
      <c r="K8" s="300">
        <v>7</v>
      </c>
      <c r="L8" s="301">
        <v>415150</v>
      </c>
      <c r="M8" s="302">
        <f t="shared" si="0"/>
        <v>60.400000000000006</v>
      </c>
    </row>
    <row r="9" spans="1:13" ht="12.75">
      <c r="A9" s="298" t="s">
        <v>349</v>
      </c>
      <c r="B9" s="299" t="s">
        <v>54</v>
      </c>
      <c r="C9" s="300" t="s">
        <v>350</v>
      </c>
      <c r="D9" s="300">
        <v>8.7</v>
      </c>
      <c r="E9" s="300">
        <v>7.3</v>
      </c>
      <c r="F9" s="300">
        <v>6.6</v>
      </c>
      <c r="G9" s="300">
        <v>8.3</v>
      </c>
      <c r="H9" s="300">
        <v>8.5</v>
      </c>
      <c r="I9" s="300">
        <v>7.5</v>
      </c>
      <c r="J9" s="300">
        <v>7.2</v>
      </c>
      <c r="K9" s="300">
        <v>6.3</v>
      </c>
      <c r="L9" s="301">
        <v>307850</v>
      </c>
      <c r="M9" s="302">
        <f t="shared" si="0"/>
        <v>60.39999999999999</v>
      </c>
    </row>
    <row r="10" spans="1:13" ht="12.75">
      <c r="A10" s="298" t="s">
        <v>29</v>
      </c>
      <c r="B10" s="299" t="s">
        <v>365</v>
      </c>
      <c r="C10" s="300" t="s">
        <v>350</v>
      </c>
      <c r="D10" s="300">
        <v>7.9</v>
      </c>
      <c r="E10" s="300">
        <v>8</v>
      </c>
      <c r="F10" s="300">
        <v>7.4</v>
      </c>
      <c r="G10" s="300">
        <v>7.7</v>
      </c>
      <c r="H10" s="300">
        <v>8.4</v>
      </c>
      <c r="I10" s="300">
        <v>6.5</v>
      </c>
      <c r="J10" s="300">
        <v>6.9</v>
      </c>
      <c r="K10" s="300">
        <v>7.5</v>
      </c>
      <c r="L10" s="301">
        <v>91250</v>
      </c>
      <c r="M10" s="302">
        <f t="shared" si="0"/>
        <v>60.3</v>
      </c>
    </row>
    <row r="11" spans="1:13" ht="12.75">
      <c r="A11" s="298" t="s">
        <v>0</v>
      </c>
      <c r="B11" s="299" t="s">
        <v>198</v>
      </c>
      <c r="C11" s="300" t="s">
        <v>350</v>
      </c>
      <c r="D11" s="300">
        <v>8.7</v>
      </c>
      <c r="E11" s="300">
        <v>6.9</v>
      </c>
      <c r="F11" s="300">
        <v>6.3</v>
      </c>
      <c r="G11" s="300">
        <v>8.6</v>
      </c>
      <c r="H11" s="300">
        <v>8.5</v>
      </c>
      <c r="I11" s="300">
        <v>7.5</v>
      </c>
      <c r="J11" s="300">
        <v>7.3</v>
      </c>
      <c r="K11" s="300">
        <v>6.2</v>
      </c>
      <c r="L11" s="301">
        <v>448909</v>
      </c>
      <c r="M11" s="302">
        <f t="shared" si="0"/>
        <v>60</v>
      </c>
    </row>
    <row r="12" spans="1:13" ht="12.75">
      <c r="A12" s="298" t="s">
        <v>0</v>
      </c>
      <c r="B12" s="303" t="s">
        <v>351</v>
      </c>
      <c r="C12" s="300" t="s">
        <v>350</v>
      </c>
      <c r="D12" s="300">
        <v>9.5</v>
      </c>
      <c r="E12" s="300">
        <v>7.2</v>
      </c>
      <c r="F12" s="300">
        <v>6.6</v>
      </c>
      <c r="G12" s="300">
        <v>9.1</v>
      </c>
      <c r="H12" s="300">
        <v>9.2</v>
      </c>
      <c r="I12" s="300">
        <v>5.5</v>
      </c>
      <c r="J12" s="300">
        <v>5.9</v>
      </c>
      <c r="K12" s="300">
        <v>6.6</v>
      </c>
      <c r="L12" s="301">
        <v>244000</v>
      </c>
      <c r="M12" s="304">
        <f t="shared" si="0"/>
        <v>59.6</v>
      </c>
    </row>
    <row r="13" spans="1:13" ht="12.75">
      <c r="A13" s="298" t="s">
        <v>39</v>
      </c>
      <c r="B13" s="299" t="s">
        <v>171</v>
      </c>
      <c r="C13" s="300" t="s">
        <v>353</v>
      </c>
      <c r="D13" s="300">
        <v>8.8</v>
      </c>
      <c r="E13" s="300">
        <v>6.9</v>
      </c>
      <c r="F13" s="300">
        <v>6.7</v>
      </c>
      <c r="G13" s="300">
        <v>8.7</v>
      </c>
      <c r="H13" s="300">
        <v>8.7</v>
      </c>
      <c r="I13" s="300">
        <v>6.9</v>
      </c>
      <c r="J13" s="300">
        <v>6.8</v>
      </c>
      <c r="K13" s="300">
        <v>6</v>
      </c>
      <c r="L13" s="301">
        <v>6464533</v>
      </c>
      <c r="M13" s="304">
        <f t="shared" si="0"/>
        <v>59.5</v>
      </c>
    </row>
    <row r="14" spans="1:14" ht="12.75">
      <c r="A14" s="433" t="s">
        <v>6</v>
      </c>
      <c r="B14" s="434" t="s">
        <v>35</v>
      </c>
      <c r="C14" s="435" t="s">
        <v>350</v>
      </c>
      <c r="D14" s="435">
        <v>9</v>
      </c>
      <c r="E14" s="435">
        <v>7</v>
      </c>
      <c r="F14" s="435">
        <v>6.5</v>
      </c>
      <c r="G14" s="435">
        <v>8.8</v>
      </c>
      <c r="H14" s="435">
        <v>8.7</v>
      </c>
      <c r="I14" s="435">
        <v>6.8</v>
      </c>
      <c r="J14" s="435">
        <v>6.8</v>
      </c>
      <c r="K14" s="435">
        <v>5.7</v>
      </c>
      <c r="L14" s="436">
        <v>3491051</v>
      </c>
      <c r="M14" s="437">
        <f t="shared" si="0"/>
        <v>59.3</v>
      </c>
      <c r="N14" s="438">
        <v>142</v>
      </c>
    </row>
    <row r="15" spans="1:14" ht="12.75">
      <c r="A15" s="298" t="s">
        <v>159</v>
      </c>
      <c r="B15" s="299" t="s">
        <v>367</v>
      </c>
      <c r="C15" s="300" t="s">
        <v>350</v>
      </c>
      <c r="D15" s="300">
        <v>8.4</v>
      </c>
      <c r="E15" s="300">
        <v>7</v>
      </c>
      <c r="F15" s="300">
        <v>6.7</v>
      </c>
      <c r="G15" s="300">
        <v>8.2</v>
      </c>
      <c r="H15" s="300">
        <v>8.2</v>
      </c>
      <c r="I15" s="300">
        <v>7</v>
      </c>
      <c r="J15" s="300">
        <v>7</v>
      </c>
      <c r="K15" s="300">
        <v>6.7</v>
      </c>
      <c r="L15" s="301">
        <v>593935</v>
      </c>
      <c r="M15" s="304">
        <f t="shared" si="0"/>
        <v>59.199999999999996</v>
      </c>
      <c r="N15" s="40">
        <v>116</v>
      </c>
    </row>
    <row r="16" spans="1:13" ht="12.75">
      <c r="A16" s="298" t="s">
        <v>29</v>
      </c>
      <c r="B16" s="299" t="s">
        <v>366</v>
      </c>
      <c r="C16" s="300" t="s">
        <v>350</v>
      </c>
      <c r="D16" s="300">
        <v>8.6</v>
      </c>
      <c r="E16" s="300">
        <v>6.9</v>
      </c>
      <c r="F16" s="300">
        <v>6.8</v>
      </c>
      <c r="G16" s="300">
        <v>8.5</v>
      </c>
      <c r="H16" s="300">
        <v>8.2</v>
      </c>
      <c r="I16" s="300">
        <v>6.9</v>
      </c>
      <c r="J16" s="300">
        <v>7.1</v>
      </c>
      <c r="K16" s="300">
        <v>6.1</v>
      </c>
      <c r="L16" s="301">
        <v>1287170</v>
      </c>
      <c r="M16" s="304">
        <f t="shared" si="0"/>
        <v>59.099999999999994</v>
      </c>
    </row>
    <row r="17" spans="1:13" ht="12.75">
      <c r="A17" s="298" t="s">
        <v>4</v>
      </c>
      <c r="B17" s="299" t="s">
        <v>357</v>
      </c>
      <c r="C17" s="300" t="s">
        <v>350</v>
      </c>
      <c r="D17" s="300">
        <v>8.5</v>
      </c>
      <c r="E17" s="300">
        <v>7.1</v>
      </c>
      <c r="F17" s="300">
        <v>6.7</v>
      </c>
      <c r="G17" s="300">
        <v>8.2</v>
      </c>
      <c r="H17" s="300">
        <v>8.2</v>
      </c>
      <c r="I17" s="300">
        <v>6.9</v>
      </c>
      <c r="J17" s="300">
        <v>7</v>
      </c>
      <c r="K17" s="300">
        <v>6.4</v>
      </c>
      <c r="L17" s="301">
        <v>5001221</v>
      </c>
      <c r="M17" s="304">
        <f t="shared" si="0"/>
        <v>59.00000000000001</v>
      </c>
    </row>
    <row r="18" spans="1:13" ht="12.75">
      <c r="A18" s="298" t="s">
        <v>44</v>
      </c>
      <c r="B18" s="299" t="s">
        <v>352</v>
      </c>
      <c r="C18" s="300" t="s">
        <v>353</v>
      </c>
      <c r="D18" s="300">
        <v>7.9</v>
      </c>
      <c r="E18" s="300">
        <v>7.1</v>
      </c>
      <c r="F18" s="300">
        <v>7.2</v>
      </c>
      <c r="G18" s="300">
        <v>7.7</v>
      </c>
      <c r="H18" s="300">
        <v>7.6</v>
      </c>
      <c r="I18" s="300">
        <v>7.1</v>
      </c>
      <c r="J18" s="300">
        <v>6.9</v>
      </c>
      <c r="K18" s="300">
        <v>6.2</v>
      </c>
      <c r="L18" s="301">
        <v>478250</v>
      </c>
      <c r="M18" s="304">
        <f t="shared" si="0"/>
        <v>57.70000000000001</v>
      </c>
    </row>
    <row r="19" spans="1:13" ht="12.75">
      <c r="A19" s="298" t="s">
        <v>44</v>
      </c>
      <c r="B19" s="299" t="s">
        <v>355</v>
      </c>
      <c r="C19" s="300" t="s">
        <v>353</v>
      </c>
      <c r="D19" s="300">
        <v>8.4</v>
      </c>
      <c r="E19" s="300">
        <v>7</v>
      </c>
      <c r="F19" s="300">
        <v>7</v>
      </c>
      <c r="G19" s="300">
        <v>8.3</v>
      </c>
      <c r="H19" s="300">
        <v>7.6</v>
      </c>
      <c r="I19" s="300">
        <v>7.1</v>
      </c>
      <c r="J19" s="300">
        <v>7</v>
      </c>
      <c r="K19" s="300">
        <v>5.3</v>
      </c>
      <c r="L19" s="301">
        <v>69710</v>
      </c>
      <c r="M19" s="304">
        <f t="shared" si="0"/>
        <v>57.699999999999996</v>
      </c>
    </row>
    <row r="20" spans="1:13" ht="12.75">
      <c r="A20" s="298" t="s">
        <v>27</v>
      </c>
      <c r="B20" s="303" t="s">
        <v>363</v>
      </c>
      <c r="C20" s="300" t="s">
        <v>353</v>
      </c>
      <c r="D20" s="300">
        <v>8</v>
      </c>
      <c r="E20" s="300">
        <v>6.3</v>
      </c>
      <c r="F20" s="300">
        <v>6.2</v>
      </c>
      <c r="G20" s="300">
        <v>7.8</v>
      </c>
      <c r="H20" s="300">
        <v>8</v>
      </c>
      <c r="I20" s="300">
        <v>7</v>
      </c>
      <c r="J20" s="300">
        <v>7.2</v>
      </c>
      <c r="K20" s="300">
        <v>6.8</v>
      </c>
      <c r="L20" s="301">
        <v>891000</v>
      </c>
      <c r="M20" s="304">
        <f t="shared" si="0"/>
        <v>57.3</v>
      </c>
    </row>
    <row r="21" spans="1:13" ht="12.75">
      <c r="A21" s="298" t="s">
        <v>39</v>
      </c>
      <c r="B21" s="303" t="s">
        <v>359</v>
      </c>
      <c r="C21" s="300" t="s">
        <v>350</v>
      </c>
      <c r="D21" s="300">
        <v>7.8</v>
      </c>
      <c r="E21" s="300">
        <v>6.6</v>
      </c>
      <c r="F21" s="300">
        <v>6.2</v>
      </c>
      <c r="G21" s="300">
        <v>7.6</v>
      </c>
      <c r="H21" s="300">
        <v>7.5</v>
      </c>
      <c r="I21" s="300">
        <v>7.5</v>
      </c>
      <c r="J21" s="300">
        <v>7.1</v>
      </c>
      <c r="K21" s="300">
        <v>6.4</v>
      </c>
      <c r="L21" s="301">
        <v>477500</v>
      </c>
      <c r="M21" s="304">
        <f t="shared" si="0"/>
        <v>56.7</v>
      </c>
    </row>
    <row r="22" spans="1:13" ht="12.75">
      <c r="A22" s="298" t="s">
        <v>39</v>
      </c>
      <c r="B22" s="299" t="s">
        <v>360</v>
      </c>
      <c r="C22" s="300" t="s">
        <v>350</v>
      </c>
      <c r="D22" s="300">
        <v>8.5</v>
      </c>
      <c r="E22" s="300">
        <v>6.2</v>
      </c>
      <c r="F22" s="300">
        <v>5.7</v>
      </c>
      <c r="G22" s="300">
        <v>8.4</v>
      </c>
      <c r="H22" s="300">
        <v>8.4</v>
      </c>
      <c r="I22" s="300">
        <v>6.4</v>
      </c>
      <c r="J22" s="300">
        <v>6.7</v>
      </c>
      <c r="K22" s="300">
        <v>6.3</v>
      </c>
      <c r="L22" s="301">
        <v>3022645</v>
      </c>
      <c r="M22" s="304">
        <f t="shared" si="0"/>
        <v>56.6</v>
      </c>
    </row>
    <row r="23" spans="1:13" ht="12.75">
      <c r="A23" s="298" t="s">
        <v>39</v>
      </c>
      <c r="B23" s="299" t="s">
        <v>358</v>
      </c>
      <c r="C23" s="300" t="s">
        <v>350</v>
      </c>
      <c r="D23" s="300">
        <v>8.3</v>
      </c>
      <c r="E23" s="300">
        <v>6.5</v>
      </c>
      <c r="F23" s="300">
        <v>6.8</v>
      </c>
      <c r="G23" s="300">
        <v>8</v>
      </c>
      <c r="H23" s="300">
        <v>8.1</v>
      </c>
      <c r="I23" s="300">
        <v>6.7</v>
      </c>
      <c r="J23" s="300">
        <v>6.1</v>
      </c>
      <c r="K23" s="300">
        <v>6.1</v>
      </c>
      <c r="L23" s="301">
        <v>371925</v>
      </c>
      <c r="M23" s="304">
        <f t="shared" si="0"/>
        <v>56.599999999999994</v>
      </c>
    </row>
    <row r="24" spans="1:13" ht="12.75">
      <c r="A24" s="298" t="s">
        <v>6</v>
      </c>
      <c r="B24" s="303" t="s">
        <v>369</v>
      </c>
      <c r="C24" s="300" t="s">
        <v>350</v>
      </c>
      <c r="D24" s="300">
        <v>8.6</v>
      </c>
      <c r="E24" s="300">
        <v>6.2</v>
      </c>
      <c r="F24" s="300">
        <v>5.8</v>
      </c>
      <c r="G24" s="300">
        <v>8.5</v>
      </c>
      <c r="H24" s="300">
        <v>8.6</v>
      </c>
      <c r="I24" s="300">
        <v>7.1</v>
      </c>
      <c r="J24" s="300">
        <v>7</v>
      </c>
      <c r="K24" s="300">
        <v>4.2</v>
      </c>
      <c r="L24" s="301">
        <v>404900</v>
      </c>
      <c r="M24" s="304">
        <f t="shared" si="0"/>
        <v>56</v>
      </c>
    </row>
    <row r="25" spans="1:13" ht="12.75">
      <c r="A25" s="298" t="s">
        <v>39</v>
      </c>
      <c r="B25" s="299" t="s">
        <v>361</v>
      </c>
      <c r="C25" s="300" t="s">
        <v>350</v>
      </c>
      <c r="D25" s="300">
        <v>8.3</v>
      </c>
      <c r="E25" s="300">
        <v>5.7</v>
      </c>
      <c r="F25" s="300">
        <v>5.8</v>
      </c>
      <c r="G25" s="300">
        <v>8</v>
      </c>
      <c r="H25" s="300">
        <v>8</v>
      </c>
      <c r="I25" s="300">
        <v>6.4</v>
      </c>
      <c r="J25" s="300">
        <v>6.3</v>
      </c>
      <c r="K25" s="300">
        <v>6.2</v>
      </c>
      <c r="L25" s="301">
        <v>2081311</v>
      </c>
      <c r="M25" s="304">
        <f t="shared" si="0"/>
        <v>54.7</v>
      </c>
    </row>
    <row r="26" spans="1:14" ht="12.75">
      <c r="A26" s="298" t="s">
        <v>6</v>
      </c>
      <c r="B26" s="299" t="s">
        <v>368</v>
      </c>
      <c r="C26" s="300" t="s">
        <v>350</v>
      </c>
      <c r="D26" s="300">
        <v>8.5</v>
      </c>
      <c r="E26" s="300">
        <v>5.7</v>
      </c>
      <c r="F26" s="300">
        <v>4.8</v>
      </c>
      <c r="G26" s="300">
        <v>8.4</v>
      </c>
      <c r="H26" s="300">
        <v>8.2</v>
      </c>
      <c r="I26" s="300">
        <v>6.3</v>
      </c>
      <c r="J26" s="300">
        <v>7</v>
      </c>
      <c r="K26" s="300">
        <v>4.4</v>
      </c>
      <c r="L26" s="301">
        <v>301000</v>
      </c>
      <c r="M26" s="304">
        <f t="shared" si="0"/>
        <v>53.3</v>
      </c>
      <c r="N26" s="40">
        <v>187</v>
      </c>
    </row>
  </sheetData>
  <hyperlinks>
    <hyperlink ref="B9" r:id="rId1" display="..\bfg/bf_tazr.htm"/>
    <hyperlink ref="B6" r:id="rId2" display="..\bridgestone/bs_re71.htm"/>
    <hyperlink ref="B11" r:id="rId3" display="..\bridgestone/bs_s01.htm"/>
    <hyperlink ref="B3" r:id="rId4" display="..\conti/co_cz91.htm"/>
    <hyperlink ref="B19" r:id="rId5" display="..\conti/co_sport.htm"/>
    <hyperlink ref="B18" r:id="rId6" display="..\conti/co_chv90.htm"/>
    <hyperlink ref="B4" r:id="rId7" display="..\dunlop/du_s8000.htm"/>
    <hyperlink ref="B8" r:id="rId8" display="..\dunlop/du_s2000.htm"/>
    <hyperlink ref="B17" r:id="rId9" display="..\dunlop/du_d40m2.htm"/>
    <hyperlink ref="B2" r:id="rId10" display="..\firestone/fs_sz50.htm"/>
    <hyperlink ref="B13" r:id="rId11" display="..\goodyear/gy_egsc.htm"/>
    <hyperlink ref="B23" r:id="rId12" display="..\goodyear/gy_egsd.htm"/>
    <hyperlink ref="B22" r:id="rId13" display="..\goodyear/gy_gator.htm"/>
    <hyperlink ref="B25" r:id="rId14" display="..\goodyear/gy_gator.htm"/>
    <hyperlink ref="B10" r:id="rId15" display="..\pirelli/pi_p7001.htm"/>
    <hyperlink ref="B16" r:id="rId16" display="..\pirelli/pi_p700z.htm"/>
    <hyperlink ref="B15" r:id="rId17" display="..\sumitomo/su_htrz.htm"/>
    <hyperlink ref="B14" r:id="rId18" display="..\yokohama/yo_avsi.htm"/>
    <hyperlink ref="B26" r:id="rId19" display="..\yokohama/yo_a008p.ht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2"/>
  <sheetViews>
    <sheetView workbookViewId="0" topLeftCell="A1">
      <selection activeCell="J65" sqref="J65"/>
    </sheetView>
  </sheetViews>
  <sheetFormatPr defaultColWidth="9.140625" defaultRowHeight="12.75"/>
  <cols>
    <col min="1" max="1" width="10.140625" style="0" customWidth="1"/>
    <col min="2" max="2" width="21.28125" style="0" customWidth="1"/>
    <col min="3" max="3" width="8.140625" style="470" customWidth="1"/>
    <col min="4" max="4" width="8.8515625" style="470" customWidth="1"/>
    <col min="5" max="5" width="20.7109375" style="470" customWidth="1"/>
    <col min="6" max="6" width="10.7109375" style="473" customWidth="1"/>
    <col min="7" max="7" width="9.140625" style="470" customWidth="1"/>
  </cols>
  <sheetData>
    <row r="1" spans="1:7" s="453" customFormat="1" ht="12.75">
      <c r="A1" s="469" t="s">
        <v>570</v>
      </c>
      <c r="B1" s="474" t="s">
        <v>558</v>
      </c>
      <c r="C1" s="475">
        <v>36843</v>
      </c>
      <c r="D1" s="494" t="s">
        <v>570</v>
      </c>
      <c r="E1" s="494" t="s">
        <v>570</v>
      </c>
      <c r="F1" s="495" t="s">
        <v>570</v>
      </c>
      <c r="G1" s="494" t="s">
        <v>570</v>
      </c>
    </row>
    <row r="2" spans="1:7" ht="38.25">
      <c r="A2" s="476" t="s">
        <v>58</v>
      </c>
      <c r="B2" s="476" t="s">
        <v>59</v>
      </c>
      <c r="C2" s="478" t="s">
        <v>586</v>
      </c>
      <c r="D2" s="478" t="s">
        <v>559</v>
      </c>
      <c r="E2" s="477" t="s">
        <v>378</v>
      </c>
      <c r="F2" s="478" t="s">
        <v>560</v>
      </c>
      <c r="G2" s="478" t="s">
        <v>587</v>
      </c>
    </row>
    <row r="3" spans="1:7" ht="12.75">
      <c r="A3" s="479" t="s">
        <v>0</v>
      </c>
      <c r="B3" s="479" t="s">
        <v>567</v>
      </c>
      <c r="C3" s="480" t="s">
        <v>424</v>
      </c>
      <c r="D3" s="481">
        <v>178</v>
      </c>
      <c r="E3" s="480" t="s">
        <v>562</v>
      </c>
      <c r="F3" s="482">
        <v>217</v>
      </c>
      <c r="G3" s="483">
        <f>+F3-D3</f>
        <v>39</v>
      </c>
    </row>
    <row r="4" spans="1:7" ht="12.75">
      <c r="A4" s="479" t="s">
        <v>4</v>
      </c>
      <c r="B4" s="479" t="s">
        <v>569</v>
      </c>
      <c r="C4" s="480" t="s">
        <v>561</v>
      </c>
      <c r="D4" s="481">
        <v>208</v>
      </c>
      <c r="E4" s="480" t="s">
        <v>562</v>
      </c>
      <c r="F4" s="482">
        <v>239</v>
      </c>
      <c r="G4" s="483">
        <f>+F4-D4</f>
        <v>31</v>
      </c>
    </row>
    <row r="5" spans="1:7" ht="12.75">
      <c r="A5" s="479" t="s">
        <v>4</v>
      </c>
      <c r="B5" s="479" t="s">
        <v>156</v>
      </c>
      <c r="C5" s="480" t="s">
        <v>424</v>
      </c>
      <c r="D5" s="481">
        <v>153</v>
      </c>
      <c r="E5" s="480" t="s">
        <v>562</v>
      </c>
      <c r="F5" s="482">
        <v>179</v>
      </c>
      <c r="G5" s="483">
        <f>+F5-D5</f>
        <v>26</v>
      </c>
    </row>
    <row r="6" spans="1:7" ht="12.75">
      <c r="A6" s="479" t="s">
        <v>568</v>
      </c>
      <c r="B6" s="479" t="s">
        <v>28</v>
      </c>
      <c r="C6" s="480" t="s">
        <v>424</v>
      </c>
      <c r="D6" s="481" t="s">
        <v>570</v>
      </c>
      <c r="E6" s="480" t="s">
        <v>562</v>
      </c>
      <c r="F6" s="482">
        <v>221</v>
      </c>
      <c r="G6" s="483"/>
    </row>
    <row r="7" spans="1:7" ht="12.75">
      <c r="A7" s="479" t="s">
        <v>568</v>
      </c>
      <c r="B7" s="479" t="s">
        <v>548</v>
      </c>
      <c r="C7" s="480" t="s">
        <v>424</v>
      </c>
      <c r="D7" s="481">
        <v>220</v>
      </c>
      <c r="E7" s="480" t="s">
        <v>562</v>
      </c>
      <c r="F7" s="482">
        <v>241</v>
      </c>
      <c r="G7" s="483">
        <f>+F7-D7</f>
        <v>21</v>
      </c>
    </row>
    <row r="8" spans="1:7" ht="12.75">
      <c r="A8" s="479" t="s">
        <v>29</v>
      </c>
      <c r="B8" s="479" t="s">
        <v>565</v>
      </c>
      <c r="C8" s="480" t="s">
        <v>563</v>
      </c>
      <c r="D8" s="481" t="s">
        <v>570</v>
      </c>
      <c r="E8" s="480" t="s">
        <v>562</v>
      </c>
      <c r="F8" s="482">
        <v>199</v>
      </c>
      <c r="G8" s="483"/>
    </row>
    <row r="9" spans="1:7" ht="12.75">
      <c r="A9" s="479" t="s">
        <v>29</v>
      </c>
      <c r="B9" s="479" t="s">
        <v>564</v>
      </c>
      <c r="C9" s="480" t="s">
        <v>563</v>
      </c>
      <c r="D9" s="481" t="s">
        <v>570</v>
      </c>
      <c r="E9" s="480" t="s">
        <v>562</v>
      </c>
      <c r="F9" s="482">
        <v>241</v>
      </c>
      <c r="G9" s="483"/>
    </row>
    <row r="10" spans="1:7" ht="12.75">
      <c r="A10" s="479" t="s">
        <v>29</v>
      </c>
      <c r="B10" s="479" t="s">
        <v>566</v>
      </c>
      <c r="C10" s="480" t="s">
        <v>424</v>
      </c>
      <c r="D10" s="481" t="s">
        <v>570</v>
      </c>
      <c r="E10" s="480" t="s">
        <v>562</v>
      </c>
      <c r="F10" s="482">
        <v>199</v>
      </c>
      <c r="G10" s="483"/>
    </row>
    <row r="11" spans="1:7" ht="12.75">
      <c r="A11" s="479" t="s">
        <v>6</v>
      </c>
      <c r="B11" s="479" t="s">
        <v>7</v>
      </c>
      <c r="C11" s="480" t="s">
        <v>561</v>
      </c>
      <c r="D11" s="481">
        <v>167</v>
      </c>
      <c r="E11" s="480" t="s">
        <v>562</v>
      </c>
      <c r="F11" s="482">
        <v>170</v>
      </c>
      <c r="G11" s="483"/>
    </row>
    <row r="12" spans="1:7" ht="12.75">
      <c r="A12" s="484" t="s">
        <v>51</v>
      </c>
      <c r="B12" s="484" t="s">
        <v>573</v>
      </c>
      <c r="C12" s="485" t="s">
        <v>561</v>
      </c>
      <c r="D12" s="486">
        <v>95</v>
      </c>
      <c r="E12" s="485" t="s">
        <v>572</v>
      </c>
      <c r="F12" s="487">
        <v>119</v>
      </c>
      <c r="G12" s="488">
        <f>+F12-D12</f>
        <v>24</v>
      </c>
    </row>
    <row r="13" spans="1:7" ht="12.75">
      <c r="A13" s="484" t="s">
        <v>51</v>
      </c>
      <c r="B13" s="484" t="s">
        <v>532</v>
      </c>
      <c r="C13" s="485" t="s">
        <v>426</v>
      </c>
      <c r="D13" s="486">
        <v>119</v>
      </c>
      <c r="E13" s="485" t="s">
        <v>572</v>
      </c>
      <c r="F13" s="487" t="s">
        <v>570</v>
      </c>
      <c r="G13" s="488"/>
    </row>
    <row r="14" spans="1:7" ht="12.75">
      <c r="A14" s="484" t="s">
        <v>0</v>
      </c>
      <c r="B14" s="484" t="s">
        <v>584</v>
      </c>
      <c r="C14" s="485" t="s">
        <v>424</v>
      </c>
      <c r="D14" s="486">
        <v>139</v>
      </c>
      <c r="E14" s="485" t="s">
        <v>572</v>
      </c>
      <c r="F14" s="487" t="s">
        <v>570</v>
      </c>
      <c r="G14" s="488"/>
    </row>
    <row r="15" spans="1:7" ht="12.75">
      <c r="A15" s="484" t="s">
        <v>4</v>
      </c>
      <c r="B15" s="484" t="s">
        <v>571</v>
      </c>
      <c r="C15" s="485" t="s">
        <v>561</v>
      </c>
      <c r="D15" s="486">
        <v>101</v>
      </c>
      <c r="E15" s="485" t="s">
        <v>572</v>
      </c>
      <c r="F15" s="487">
        <v>120</v>
      </c>
      <c r="G15" s="488">
        <f>+F15-D15</f>
        <v>19</v>
      </c>
    </row>
    <row r="16" spans="1:7" ht="12.75">
      <c r="A16" s="484" t="s">
        <v>575</v>
      </c>
      <c r="B16" s="484" t="s">
        <v>428</v>
      </c>
      <c r="C16" s="485" t="s">
        <v>424</v>
      </c>
      <c r="D16" s="486">
        <v>126</v>
      </c>
      <c r="E16" s="485" t="s">
        <v>572</v>
      </c>
      <c r="F16" s="487" t="s">
        <v>570</v>
      </c>
      <c r="G16" s="488"/>
    </row>
    <row r="17" spans="1:7" ht="12.75">
      <c r="A17" s="484" t="s">
        <v>568</v>
      </c>
      <c r="B17" s="484" t="s">
        <v>431</v>
      </c>
      <c r="C17" s="485" t="s">
        <v>424</v>
      </c>
      <c r="D17" s="486">
        <v>159</v>
      </c>
      <c r="E17" s="485" t="s">
        <v>572</v>
      </c>
      <c r="F17" s="487">
        <v>179</v>
      </c>
      <c r="G17" s="488"/>
    </row>
    <row r="18" spans="1:7" ht="12.75">
      <c r="A18" s="484" t="s">
        <v>29</v>
      </c>
      <c r="B18" s="484" t="s">
        <v>153</v>
      </c>
      <c r="C18" s="485" t="s">
        <v>561</v>
      </c>
      <c r="D18" s="486">
        <v>121</v>
      </c>
      <c r="E18" s="485" t="s">
        <v>572</v>
      </c>
      <c r="F18" s="487">
        <v>144</v>
      </c>
      <c r="G18" s="488">
        <f>+F18-D18</f>
        <v>23</v>
      </c>
    </row>
    <row r="19" spans="1:7" ht="12.75">
      <c r="A19" s="484" t="s">
        <v>6</v>
      </c>
      <c r="B19" s="484" t="s">
        <v>574</v>
      </c>
      <c r="C19" s="485" t="s">
        <v>561</v>
      </c>
      <c r="D19" s="486">
        <v>106</v>
      </c>
      <c r="E19" s="485" t="s">
        <v>572</v>
      </c>
      <c r="F19" s="487">
        <v>147</v>
      </c>
      <c r="G19" s="488">
        <f>+F19-D19</f>
        <v>41</v>
      </c>
    </row>
    <row r="20" spans="1:7" ht="12.75">
      <c r="A20" s="489" t="s">
        <v>51</v>
      </c>
      <c r="B20" s="489" t="s">
        <v>573</v>
      </c>
      <c r="C20" s="490" t="s">
        <v>563</v>
      </c>
      <c r="D20" s="491">
        <v>145</v>
      </c>
      <c r="E20" s="490" t="s">
        <v>32</v>
      </c>
      <c r="F20" s="492">
        <v>179</v>
      </c>
      <c r="G20" s="493">
        <f>+F20-D20</f>
        <v>34</v>
      </c>
    </row>
    <row r="21" spans="1:7" ht="12.75">
      <c r="A21" s="489" t="s">
        <v>51</v>
      </c>
      <c r="B21" s="489" t="s">
        <v>158</v>
      </c>
      <c r="C21" s="490" t="s">
        <v>424</v>
      </c>
      <c r="D21" s="491" t="s">
        <v>570</v>
      </c>
      <c r="E21" s="490" t="s">
        <v>32</v>
      </c>
      <c r="F21" s="492">
        <v>125</v>
      </c>
      <c r="G21" s="493"/>
    </row>
    <row r="22" spans="1:7" ht="12.75">
      <c r="A22" s="489" t="s">
        <v>0</v>
      </c>
      <c r="B22" s="489" t="s">
        <v>577</v>
      </c>
      <c r="C22" s="490" t="s">
        <v>424</v>
      </c>
      <c r="D22" s="491">
        <v>109</v>
      </c>
      <c r="E22" s="490" t="s">
        <v>32</v>
      </c>
      <c r="F22" s="492">
        <v>137</v>
      </c>
      <c r="G22" s="493">
        <f>+F22-D22</f>
        <v>28</v>
      </c>
    </row>
    <row r="23" spans="1:7" ht="12.75">
      <c r="A23" s="489" t="s">
        <v>0</v>
      </c>
      <c r="B23" s="489" t="s">
        <v>31</v>
      </c>
      <c r="C23" s="490" t="s">
        <v>424</v>
      </c>
      <c r="D23" s="491">
        <v>83</v>
      </c>
      <c r="E23" s="490" t="s">
        <v>32</v>
      </c>
      <c r="F23" s="492">
        <v>106</v>
      </c>
      <c r="G23" s="493">
        <f>+F23-D23</f>
        <v>23</v>
      </c>
    </row>
    <row r="24" spans="1:7" ht="12.75">
      <c r="A24" s="489" t="s">
        <v>0</v>
      </c>
      <c r="B24" s="489" t="s">
        <v>582</v>
      </c>
      <c r="C24" s="490" t="s">
        <v>424</v>
      </c>
      <c r="D24" s="491" t="s">
        <v>570</v>
      </c>
      <c r="E24" s="490" t="s">
        <v>32</v>
      </c>
      <c r="F24" s="492">
        <v>221</v>
      </c>
      <c r="G24" s="493"/>
    </row>
    <row r="25" spans="1:7" ht="12.75">
      <c r="A25" s="489" t="s">
        <v>0</v>
      </c>
      <c r="B25" s="489" t="s">
        <v>583</v>
      </c>
      <c r="C25" s="490" t="s">
        <v>424</v>
      </c>
      <c r="D25" s="491" t="s">
        <v>570</v>
      </c>
      <c r="E25" s="490" t="s">
        <v>32</v>
      </c>
      <c r="F25" s="492">
        <v>220</v>
      </c>
      <c r="G25" s="493"/>
    </row>
    <row r="26" spans="1:7" ht="12.75">
      <c r="A26" s="489" t="s">
        <v>44</v>
      </c>
      <c r="B26" s="489" t="s">
        <v>581</v>
      </c>
      <c r="C26" s="490" t="s">
        <v>424</v>
      </c>
      <c r="D26" s="491" t="s">
        <v>570</v>
      </c>
      <c r="E26" s="490" t="s">
        <v>32</v>
      </c>
      <c r="F26" s="492">
        <v>155</v>
      </c>
      <c r="G26" s="493"/>
    </row>
    <row r="27" spans="1:7" ht="12.75">
      <c r="A27" s="489" t="s">
        <v>44</v>
      </c>
      <c r="B27" s="489" t="s">
        <v>581</v>
      </c>
      <c r="C27" s="490" t="s">
        <v>563</v>
      </c>
      <c r="D27" s="491" t="s">
        <v>570</v>
      </c>
      <c r="E27" s="490" t="s">
        <v>32</v>
      </c>
      <c r="F27" s="492">
        <v>165</v>
      </c>
      <c r="G27" s="493"/>
    </row>
    <row r="28" spans="1:7" ht="12.75">
      <c r="A28" s="489" t="s">
        <v>4</v>
      </c>
      <c r="B28" s="489" t="s">
        <v>34</v>
      </c>
      <c r="C28" s="490" t="s">
        <v>424</v>
      </c>
      <c r="D28" s="491">
        <v>105</v>
      </c>
      <c r="E28" s="490" t="s">
        <v>32</v>
      </c>
      <c r="F28" s="492">
        <v>126</v>
      </c>
      <c r="G28" s="493">
        <f>+F28-D28</f>
        <v>21</v>
      </c>
    </row>
    <row r="29" spans="1:7" ht="12.75">
      <c r="A29" s="489" t="s">
        <v>4</v>
      </c>
      <c r="B29" s="489" t="s">
        <v>631</v>
      </c>
      <c r="C29" s="490" t="s">
        <v>563</v>
      </c>
      <c r="D29" s="491" t="s">
        <v>570</v>
      </c>
      <c r="E29" s="490" t="s">
        <v>32</v>
      </c>
      <c r="F29" s="492">
        <v>190</v>
      </c>
      <c r="G29" s="493"/>
    </row>
    <row r="30" spans="1:7" ht="12.75">
      <c r="A30" s="489" t="s">
        <v>4</v>
      </c>
      <c r="B30" s="489" t="s">
        <v>356</v>
      </c>
      <c r="C30" s="490" t="s">
        <v>563</v>
      </c>
      <c r="D30" s="491">
        <v>162</v>
      </c>
      <c r="E30" s="490" t="s">
        <v>32</v>
      </c>
      <c r="F30" s="492" t="s">
        <v>570</v>
      </c>
      <c r="G30" s="493"/>
    </row>
    <row r="31" spans="1:7" ht="12.75">
      <c r="A31" s="489" t="s">
        <v>575</v>
      </c>
      <c r="B31" s="489" t="s">
        <v>579</v>
      </c>
      <c r="C31" s="490" t="s">
        <v>424</v>
      </c>
      <c r="D31" s="491">
        <v>147</v>
      </c>
      <c r="E31" s="490" t="s">
        <v>32</v>
      </c>
      <c r="F31" s="492">
        <v>178</v>
      </c>
      <c r="G31" s="493">
        <f>+F31-D31</f>
        <v>31</v>
      </c>
    </row>
    <row r="32" spans="1:7" ht="12.75">
      <c r="A32" s="489" t="s">
        <v>39</v>
      </c>
      <c r="B32" s="489" t="s">
        <v>622</v>
      </c>
      <c r="C32" s="490" t="s">
        <v>424</v>
      </c>
      <c r="D32" s="491">
        <v>121</v>
      </c>
      <c r="E32" s="490" t="s">
        <v>32</v>
      </c>
      <c r="F32" s="492" t="s">
        <v>570</v>
      </c>
      <c r="G32" s="493"/>
    </row>
    <row r="33" spans="1:7" ht="12.75">
      <c r="A33" s="489" t="s">
        <v>39</v>
      </c>
      <c r="B33" s="489" t="s">
        <v>155</v>
      </c>
      <c r="C33" s="490" t="s">
        <v>424</v>
      </c>
      <c r="D33" s="491" t="s">
        <v>570</v>
      </c>
      <c r="E33" s="490" t="s">
        <v>32</v>
      </c>
      <c r="F33" s="492">
        <v>149</v>
      </c>
      <c r="G33" s="493"/>
    </row>
    <row r="34" spans="1:7" ht="12.75">
      <c r="A34" s="489" t="s">
        <v>39</v>
      </c>
      <c r="B34" s="489" t="s">
        <v>624</v>
      </c>
      <c r="C34" s="490" t="s">
        <v>424</v>
      </c>
      <c r="D34" s="491" t="s">
        <v>570</v>
      </c>
      <c r="E34" s="490" t="s">
        <v>32</v>
      </c>
      <c r="F34" s="492">
        <v>296</v>
      </c>
      <c r="G34" s="493"/>
    </row>
    <row r="35" spans="1:7" ht="12.75">
      <c r="A35" s="489" t="s">
        <v>309</v>
      </c>
      <c r="B35" s="489" t="s">
        <v>625</v>
      </c>
      <c r="C35" s="490" t="s">
        <v>426</v>
      </c>
      <c r="D35" s="491">
        <v>74</v>
      </c>
      <c r="E35" s="490" t="s">
        <v>32</v>
      </c>
      <c r="F35" s="489" t="s">
        <v>570</v>
      </c>
      <c r="G35" s="489"/>
    </row>
    <row r="36" spans="1:7" s="553" customFormat="1" ht="12.75">
      <c r="A36" s="489" t="s">
        <v>309</v>
      </c>
      <c r="B36" s="489" t="s">
        <v>625</v>
      </c>
      <c r="C36" s="490" t="s">
        <v>561</v>
      </c>
      <c r="D36" s="491">
        <v>86</v>
      </c>
      <c r="E36" s="490" t="s">
        <v>32</v>
      </c>
      <c r="F36" s="492">
        <v>100</v>
      </c>
      <c r="G36" s="489"/>
    </row>
    <row r="37" spans="1:7" ht="12.75">
      <c r="A37" s="489" t="s">
        <v>568</v>
      </c>
      <c r="B37" s="489" t="s">
        <v>580</v>
      </c>
      <c r="C37" s="490" t="s">
        <v>426</v>
      </c>
      <c r="D37" s="491" t="s">
        <v>570</v>
      </c>
      <c r="E37" s="490" t="s">
        <v>32</v>
      </c>
      <c r="F37" s="492">
        <v>185</v>
      </c>
      <c r="G37" s="493"/>
    </row>
    <row r="38" spans="1:7" ht="12.75">
      <c r="A38" s="489" t="s">
        <v>29</v>
      </c>
      <c r="B38" s="489" t="s">
        <v>585</v>
      </c>
      <c r="C38" s="490" t="s">
        <v>561</v>
      </c>
      <c r="D38" s="491">
        <v>159</v>
      </c>
      <c r="E38" s="490" t="s">
        <v>32</v>
      </c>
      <c r="F38" s="492" t="s">
        <v>570</v>
      </c>
      <c r="G38" s="493"/>
    </row>
    <row r="39" spans="1:7" ht="12.75">
      <c r="A39" s="489" t="s">
        <v>159</v>
      </c>
      <c r="B39" s="489" t="s">
        <v>576</v>
      </c>
      <c r="C39" s="490" t="s">
        <v>424</v>
      </c>
      <c r="D39" s="491" t="s">
        <v>570</v>
      </c>
      <c r="E39" s="490" t="s">
        <v>32</v>
      </c>
      <c r="F39" s="492">
        <v>122</v>
      </c>
      <c r="G39" s="493"/>
    </row>
    <row r="40" spans="1:7" ht="12.75">
      <c r="A40" s="489" t="s">
        <v>159</v>
      </c>
      <c r="B40" s="489" t="s">
        <v>367</v>
      </c>
      <c r="C40" s="490" t="s">
        <v>424</v>
      </c>
      <c r="D40" s="491">
        <v>97</v>
      </c>
      <c r="E40" s="490" t="s">
        <v>32</v>
      </c>
      <c r="F40" s="492">
        <v>107</v>
      </c>
      <c r="G40" s="493"/>
    </row>
    <row r="41" spans="1:7" ht="12.75">
      <c r="A41" s="489" t="s">
        <v>6</v>
      </c>
      <c r="B41" s="489" t="s">
        <v>578</v>
      </c>
      <c r="C41" s="490" t="s">
        <v>424</v>
      </c>
      <c r="D41" s="491" t="s">
        <v>570</v>
      </c>
      <c r="E41" s="490" t="s">
        <v>32</v>
      </c>
      <c r="F41" s="492">
        <v>132</v>
      </c>
      <c r="G41" s="493"/>
    </row>
    <row r="42" spans="1:7" ht="12.75">
      <c r="A42" s="489" t="s">
        <v>6</v>
      </c>
      <c r="B42" s="489" t="s">
        <v>35</v>
      </c>
      <c r="C42" s="490" t="s">
        <v>424</v>
      </c>
      <c r="D42" s="491">
        <v>114</v>
      </c>
      <c r="E42" s="490" t="s">
        <v>32</v>
      </c>
      <c r="F42" s="492">
        <v>99</v>
      </c>
      <c r="G42" s="493">
        <f>+F42-D42</f>
        <v>-15</v>
      </c>
    </row>
    <row r="43" spans="1:7" ht="12.75">
      <c r="A43" s="489" t="s">
        <v>6</v>
      </c>
      <c r="B43" s="489" t="s">
        <v>169</v>
      </c>
      <c r="C43" s="490" t="s">
        <v>561</v>
      </c>
      <c r="D43" s="491" t="s">
        <v>570</v>
      </c>
      <c r="E43" s="490" t="s">
        <v>32</v>
      </c>
      <c r="F43" s="492">
        <v>122</v>
      </c>
      <c r="G43" s="493"/>
    </row>
    <row r="44" spans="1:7" ht="12.75">
      <c r="A44" s="489" t="s">
        <v>6</v>
      </c>
      <c r="B44" s="489" t="s">
        <v>626</v>
      </c>
      <c r="C44" s="490" t="s">
        <v>426</v>
      </c>
      <c r="D44" s="491">
        <v>188</v>
      </c>
      <c r="E44" s="490" t="s">
        <v>32</v>
      </c>
      <c r="F44" s="492">
        <v>123</v>
      </c>
      <c r="G44" s="493"/>
    </row>
    <row r="45" spans="1:7" ht="12.75">
      <c r="A45" s="554" t="s">
        <v>39</v>
      </c>
      <c r="B45" s="554" t="s">
        <v>527</v>
      </c>
      <c r="C45" s="555" t="s">
        <v>424</v>
      </c>
      <c r="D45" s="563">
        <v>123</v>
      </c>
      <c r="E45" s="555" t="s">
        <v>623</v>
      </c>
      <c r="F45" s="556" t="s">
        <v>570</v>
      </c>
      <c r="G45" s="557"/>
    </row>
    <row r="46" spans="1:7" ht="12.75">
      <c r="A46" s="554" t="s">
        <v>39</v>
      </c>
      <c r="B46" s="554" t="s">
        <v>526</v>
      </c>
      <c r="C46" s="555" t="s">
        <v>426</v>
      </c>
      <c r="D46" s="563">
        <v>103</v>
      </c>
      <c r="E46" s="555" t="s">
        <v>623</v>
      </c>
      <c r="F46" s="556" t="s">
        <v>570</v>
      </c>
      <c r="G46" s="557"/>
    </row>
    <row r="47" spans="1:7" ht="12.75">
      <c r="A47" s="554" t="s">
        <v>6</v>
      </c>
      <c r="B47" s="554" t="s">
        <v>632</v>
      </c>
      <c r="C47" s="555" t="s">
        <v>426</v>
      </c>
      <c r="D47" s="563">
        <v>90</v>
      </c>
      <c r="E47" s="555" t="s">
        <v>623</v>
      </c>
      <c r="F47" s="556">
        <v>106</v>
      </c>
      <c r="G47" s="557">
        <f>+F47-D47</f>
        <v>16</v>
      </c>
    </row>
    <row r="48" spans="1:7" ht="12.75">
      <c r="A48" s="558" t="s">
        <v>0</v>
      </c>
      <c r="B48" s="558" t="s">
        <v>627</v>
      </c>
      <c r="C48" s="559" t="s">
        <v>426</v>
      </c>
      <c r="D48" s="562">
        <v>176</v>
      </c>
      <c r="E48" s="559" t="s">
        <v>628</v>
      </c>
      <c r="F48" s="561" t="s">
        <v>570</v>
      </c>
      <c r="G48" s="560"/>
    </row>
    <row r="49" spans="1:7" ht="12.75">
      <c r="A49" s="558" t="s">
        <v>29</v>
      </c>
      <c r="B49" s="558" t="s">
        <v>630</v>
      </c>
      <c r="C49" s="559" t="s">
        <v>561</v>
      </c>
      <c r="D49" s="562">
        <v>152</v>
      </c>
      <c r="E49" s="559" t="s">
        <v>628</v>
      </c>
      <c r="F49" s="561" t="s">
        <v>570</v>
      </c>
      <c r="G49" s="560"/>
    </row>
    <row r="50" spans="1:7" ht="12.75">
      <c r="A50" s="558" t="s">
        <v>29</v>
      </c>
      <c r="B50" s="558" t="s">
        <v>629</v>
      </c>
      <c r="C50" s="559" t="s">
        <v>426</v>
      </c>
      <c r="D50" s="562">
        <v>154</v>
      </c>
      <c r="E50" s="559" t="s">
        <v>628</v>
      </c>
      <c r="F50" s="561" t="s">
        <v>633</v>
      </c>
      <c r="G50" s="560"/>
    </row>
    <row r="51" spans="1:7" ht="12.75">
      <c r="A51" s="558" t="s">
        <v>29</v>
      </c>
      <c r="B51" s="558" t="s">
        <v>629</v>
      </c>
      <c r="C51" s="559" t="s">
        <v>563</v>
      </c>
      <c r="D51" s="562" t="s">
        <v>570</v>
      </c>
      <c r="E51" s="559" t="s">
        <v>628</v>
      </c>
      <c r="F51" s="561">
        <v>169</v>
      </c>
      <c r="G51" s="560"/>
    </row>
    <row r="52" spans="1:7" ht="12.75">
      <c r="A52" s="558" t="s">
        <v>29</v>
      </c>
      <c r="B52" s="558" t="s">
        <v>629</v>
      </c>
      <c r="C52" s="559" t="s">
        <v>561</v>
      </c>
      <c r="D52" s="562">
        <v>157</v>
      </c>
      <c r="E52" s="559" t="s">
        <v>628</v>
      </c>
      <c r="F52" s="561" t="s">
        <v>633</v>
      </c>
      <c r="G52" s="560"/>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33"/>
  <sheetViews>
    <sheetView zoomScale="200" zoomScaleNormal="200" workbookViewId="0" topLeftCell="A1">
      <selection activeCell="D30" sqref="D30"/>
    </sheetView>
  </sheetViews>
  <sheetFormatPr defaultColWidth="9.140625" defaultRowHeight="12.75"/>
  <cols>
    <col min="1" max="1" width="10.7109375" style="0" customWidth="1"/>
    <col min="3" max="3" width="11.421875" style="0" customWidth="1"/>
    <col min="4" max="4" width="11.7109375" style="0" customWidth="1"/>
    <col min="5" max="5" width="14.7109375" style="0" customWidth="1"/>
  </cols>
  <sheetData>
    <row r="1" spans="1:5" ht="25.5">
      <c r="A1" s="507" t="s">
        <v>592</v>
      </c>
      <c r="B1" s="470" t="s">
        <v>556</v>
      </c>
      <c r="C1" s="470" t="s">
        <v>555</v>
      </c>
      <c r="D1" s="507" t="s">
        <v>591</v>
      </c>
      <c r="E1" s="507" t="s">
        <v>588</v>
      </c>
    </row>
    <row r="2" spans="1:5" ht="12.75">
      <c r="A2" s="470">
        <v>118</v>
      </c>
      <c r="B2" s="470">
        <v>0</v>
      </c>
      <c r="C2" s="471">
        <v>1</v>
      </c>
      <c r="D2" s="470">
        <f>+$A$20+B2</f>
        <v>33</v>
      </c>
      <c r="E2" s="472">
        <f>+$B$20*C2</f>
        <v>1293</v>
      </c>
    </row>
    <row r="3" spans="1:5" ht="12.75">
      <c r="A3" s="470">
        <v>124</v>
      </c>
      <c r="B3" s="470">
        <v>1.5</v>
      </c>
      <c r="C3" s="471">
        <v>1</v>
      </c>
      <c r="D3" s="470">
        <f aca="true" t="shared" si="0" ref="D3:D10">+$A$20+B3</f>
        <v>34.5</v>
      </c>
      <c r="E3" s="472">
        <f aca="true" t="shared" si="1" ref="E3:E10">+$B$20*C3</f>
        <v>1293</v>
      </c>
    </row>
    <row r="4" spans="1:5" ht="12.75">
      <c r="A4" s="470">
        <v>130</v>
      </c>
      <c r="B4" s="470">
        <v>3</v>
      </c>
      <c r="C4" s="471">
        <v>1</v>
      </c>
      <c r="D4" s="470">
        <f t="shared" si="0"/>
        <v>36</v>
      </c>
      <c r="E4" s="472">
        <f t="shared" si="1"/>
        <v>1293</v>
      </c>
    </row>
    <row r="5" spans="1:5" ht="12.75">
      <c r="A5" s="470">
        <v>136</v>
      </c>
      <c r="B5" s="470">
        <v>4.5</v>
      </c>
      <c r="C5" s="471">
        <v>1</v>
      </c>
      <c r="D5" s="470">
        <f t="shared" si="0"/>
        <v>37.5</v>
      </c>
      <c r="E5" s="472">
        <f t="shared" si="1"/>
        <v>1293</v>
      </c>
    </row>
    <row r="6" spans="1:5" ht="12.75">
      <c r="A6" s="470">
        <v>143</v>
      </c>
      <c r="B6" s="470">
        <v>6</v>
      </c>
      <c r="C6" s="471">
        <v>1</v>
      </c>
      <c r="D6" s="470">
        <f t="shared" si="0"/>
        <v>39</v>
      </c>
      <c r="E6" s="472">
        <f t="shared" si="1"/>
        <v>1293</v>
      </c>
    </row>
    <row r="7" spans="1:5" ht="12.75">
      <c r="A7" s="470">
        <v>149</v>
      </c>
      <c r="B7" s="470">
        <v>7.5</v>
      </c>
      <c r="C7" s="471">
        <v>1</v>
      </c>
      <c r="D7" s="470">
        <f t="shared" si="0"/>
        <v>40.5</v>
      </c>
      <c r="E7" s="472">
        <f t="shared" si="1"/>
        <v>1293</v>
      </c>
    </row>
    <row r="8" spans="1:5" ht="12.75">
      <c r="A8" s="509">
        <v>155</v>
      </c>
      <c r="B8" s="509">
        <v>7.5</v>
      </c>
      <c r="C8" s="510">
        <v>0.95</v>
      </c>
      <c r="D8" s="470">
        <f t="shared" si="0"/>
        <v>40.5</v>
      </c>
      <c r="E8" s="511">
        <f t="shared" si="1"/>
        <v>1228.35</v>
      </c>
    </row>
    <row r="9" spans="1:5" ht="12.75">
      <c r="A9" s="509">
        <v>161</v>
      </c>
      <c r="B9" s="509">
        <v>7.5</v>
      </c>
      <c r="C9" s="512">
        <v>0.9</v>
      </c>
      <c r="D9" s="470">
        <f t="shared" si="0"/>
        <v>40.5</v>
      </c>
      <c r="E9" s="511">
        <f t="shared" si="1"/>
        <v>1163.7</v>
      </c>
    </row>
    <row r="10" spans="1:5" ht="12.75">
      <c r="A10" s="509">
        <v>168</v>
      </c>
      <c r="B10" s="509">
        <v>7.5</v>
      </c>
      <c r="C10" s="510">
        <v>0.85</v>
      </c>
      <c r="D10" s="470">
        <f t="shared" si="0"/>
        <v>40.5</v>
      </c>
      <c r="E10" s="511">
        <f t="shared" si="1"/>
        <v>1099.05</v>
      </c>
    </row>
    <row r="13" ht="12.75">
      <c r="A13" t="s">
        <v>593</v>
      </c>
    </row>
    <row r="14" spans="1:2" ht="12.75">
      <c r="A14" s="470" t="s">
        <v>303</v>
      </c>
      <c r="B14" s="470" t="s">
        <v>557</v>
      </c>
    </row>
    <row r="15" spans="1:3" ht="12.75">
      <c r="A15" s="470">
        <v>28</v>
      </c>
      <c r="B15" s="470">
        <v>1190</v>
      </c>
      <c r="C15" s="508"/>
    </row>
    <row r="16" spans="1:3" ht="12.75">
      <c r="A16" s="470">
        <v>29</v>
      </c>
      <c r="B16" s="470">
        <v>1210</v>
      </c>
      <c r="C16" s="508">
        <f aca="true" t="shared" si="2" ref="C16:C21">+B16-B15</f>
        <v>20</v>
      </c>
    </row>
    <row r="17" spans="1:3" ht="12.75">
      <c r="A17" s="470">
        <v>30</v>
      </c>
      <c r="B17" s="470">
        <v>1230</v>
      </c>
      <c r="C17" s="508">
        <f t="shared" si="2"/>
        <v>20</v>
      </c>
    </row>
    <row r="18" spans="1:3" ht="12.75">
      <c r="A18" s="470">
        <v>31</v>
      </c>
      <c r="B18" s="470">
        <v>1250</v>
      </c>
      <c r="C18" s="508">
        <f t="shared" si="2"/>
        <v>20</v>
      </c>
    </row>
    <row r="19" spans="1:4" ht="12.75">
      <c r="A19" s="470">
        <v>32</v>
      </c>
      <c r="B19" s="513">
        <v>1270</v>
      </c>
      <c r="C19" s="508">
        <f t="shared" si="2"/>
        <v>20</v>
      </c>
      <c r="D19" s="508"/>
    </row>
    <row r="20" spans="1:3" ht="12.75">
      <c r="A20" s="514">
        <v>33</v>
      </c>
      <c r="B20" s="515">
        <v>1293</v>
      </c>
      <c r="C20" s="508">
        <f t="shared" si="2"/>
        <v>23</v>
      </c>
    </row>
    <row r="21" spans="1:3" ht="12.75">
      <c r="A21" s="470">
        <v>34</v>
      </c>
      <c r="B21" s="472">
        <v>1315</v>
      </c>
      <c r="C21" s="508">
        <f t="shared" si="2"/>
        <v>22</v>
      </c>
    </row>
    <row r="22" spans="1:3" ht="12.75">
      <c r="A22" s="470">
        <v>35</v>
      </c>
      <c r="B22" s="472">
        <v>1336</v>
      </c>
      <c r="C22" s="508">
        <f>+B22-B21</f>
        <v>21</v>
      </c>
    </row>
    <row r="23" spans="1:3" ht="12.75">
      <c r="A23" s="470">
        <v>36</v>
      </c>
      <c r="B23" s="470">
        <v>1356</v>
      </c>
      <c r="C23" s="508">
        <f>+B23-B22</f>
        <v>20</v>
      </c>
    </row>
    <row r="25" ht="12.75">
      <c r="A25" t="s">
        <v>589</v>
      </c>
    </row>
    <row r="26" spans="1:2" ht="12.75">
      <c r="A26" s="470" t="s">
        <v>303</v>
      </c>
      <c r="B26" s="470" t="s">
        <v>557</v>
      </c>
    </row>
    <row r="27" spans="1:5" ht="12.75">
      <c r="A27" s="514">
        <v>30</v>
      </c>
      <c r="B27" s="515">
        <f>+B28-24</f>
        <v>1286</v>
      </c>
      <c r="C27" s="516" t="s">
        <v>590</v>
      </c>
      <c r="D27" s="516"/>
      <c r="E27" s="516"/>
    </row>
    <row r="28" spans="1:2" ht="12.75">
      <c r="A28" s="470">
        <v>31</v>
      </c>
      <c r="B28" s="472">
        <f>+B29-24</f>
        <v>1310</v>
      </c>
    </row>
    <row r="29" spans="1:4" ht="12.75">
      <c r="A29" s="470">
        <v>32</v>
      </c>
      <c r="B29" s="472">
        <v>1334</v>
      </c>
      <c r="C29">
        <f>+B27*3</f>
        <v>3858</v>
      </c>
      <c r="D29" t="s">
        <v>594</v>
      </c>
    </row>
    <row r="30" spans="1:3" ht="12.75">
      <c r="A30" s="470">
        <v>33</v>
      </c>
      <c r="B30" s="472">
        <f>+$B$29+0.25*($B$33-$B$29)</f>
        <v>1358</v>
      </c>
      <c r="C30" s="508"/>
    </row>
    <row r="31" spans="1:3" ht="12.75">
      <c r="A31" s="470">
        <v>34</v>
      </c>
      <c r="B31" s="472">
        <f>+$B$29+0.5*($B$33-$B$29)</f>
        <v>1382</v>
      </c>
      <c r="C31" s="508"/>
    </row>
    <row r="32" spans="1:3" ht="12.75">
      <c r="A32" s="470">
        <v>35</v>
      </c>
      <c r="B32" s="472">
        <f>+$B$29+0.75*($B$33-$B$29)</f>
        <v>1406</v>
      </c>
      <c r="C32" s="508"/>
    </row>
    <row r="33" spans="1:2" ht="12.75">
      <c r="A33" s="470">
        <v>36</v>
      </c>
      <c r="B33" s="470">
        <v>1430</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103"/>
  <sheetViews>
    <sheetView zoomScale="200" zoomScaleNormal="200" workbookViewId="0" topLeftCell="A51">
      <selection activeCell="A87" sqref="A87"/>
    </sheetView>
  </sheetViews>
  <sheetFormatPr defaultColWidth="9.140625" defaultRowHeight="12.75"/>
  <cols>
    <col min="1" max="1" width="14.140625" style="24" bestFit="1" customWidth="1"/>
    <col min="2" max="2" width="11.00390625" style="36" hidden="1" customWidth="1"/>
    <col min="3" max="5" width="9.57421875" style="36" bestFit="1" customWidth="1"/>
    <col min="6" max="6" width="19.00390625" style="36" bestFit="1" customWidth="1"/>
    <col min="7" max="7" width="10.8515625" style="36" customWidth="1"/>
    <col min="8" max="8" width="12.7109375" style="36" bestFit="1" customWidth="1"/>
    <col min="9" max="9" width="9.57421875" style="36" bestFit="1" customWidth="1"/>
    <col min="10" max="10" width="12.7109375" style="36" bestFit="1" customWidth="1"/>
    <col min="11" max="11" width="21.7109375" style="36" customWidth="1"/>
    <col min="12" max="13" width="10.28125" style="24" customWidth="1"/>
    <col min="14" max="14" width="8.8515625" style="24" customWidth="1"/>
    <col min="15" max="16384" width="10.28125" style="24" customWidth="1"/>
  </cols>
  <sheetData>
    <row r="2" spans="1:11" ht="12.75">
      <c r="A2" s="22" t="s">
        <v>61</v>
      </c>
      <c r="B2" s="23"/>
      <c r="C2" s="23"/>
      <c r="D2" s="23"/>
      <c r="E2" s="23"/>
      <c r="F2" s="23"/>
      <c r="G2" s="23"/>
      <c r="H2" s="23"/>
      <c r="I2" s="23"/>
      <c r="J2" s="23"/>
      <c r="K2" s="23"/>
    </row>
    <row r="3" spans="1:11" ht="12.75">
      <c r="A3" s="22"/>
      <c r="B3" s="23"/>
      <c r="C3" s="23"/>
      <c r="D3" s="23"/>
      <c r="E3" s="23"/>
      <c r="F3" s="23"/>
      <c r="G3" s="23"/>
      <c r="H3" s="23"/>
      <c r="I3" s="23"/>
      <c r="J3" s="23"/>
      <c r="K3" s="23"/>
    </row>
    <row r="4" spans="1:11" ht="12.75">
      <c r="A4" s="22" t="s">
        <v>62</v>
      </c>
      <c r="B4" s="23" t="s">
        <v>63</v>
      </c>
      <c r="C4" s="23" t="s">
        <v>64</v>
      </c>
      <c r="D4" s="23" t="s">
        <v>65</v>
      </c>
      <c r="E4" s="23" t="s">
        <v>66</v>
      </c>
      <c r="F4" s="23" t="s">
        <v>67</v>
      </c>
      <c r="G4" s="23" t="s">
        <v>68</v>
      </c>
      <c r="H4" s="23" t="s">
        <v>69</v>
      </c>
      <c r="I4" s="23" t="s">
        <v>70</v>
      </c>
      <c r="J4" s="23" t="s">
        <v>71</v>
      </c>
      <c r="K4" s="23" t="s">
        <v>72</v>
      </c>
    </row>
    <row r="5" spans="1:11" ht="12.75">
      <c r="A5" s="22" t="s">
        <v>73</v>
      </c>
      <c r="B5" s="23"/>
      <c r="C5" s="23"/>
      <c r="D5" s="23">
        <v>36</v>
      </c>
      <c r="E5" s="23"/>
      <c r="F5" s="23" t="s">
        <v>74</v>
      </c>
      <c r="G5" s="23"/>
      <c r="H5" s="23" t="s">
        <v>75</v>
      </c>
      <c r="I5" s="23"/>
      <c r="J5" s="23"/>
      <c r="K5" s="23"/>
    </row>
    <row r="6" spans="1:11" ht="12.75">
      <c r="A6" s="25" t="s">
        <v>76</v>
      </c>
      <c r="B6" s="23"/>
      <c r="C6" s="23" t="s">
        <v>77</v>
      </c>
      <c r="D6" s="23" t="s">
        <v>78</v>
      </c>
      <c r="E6" s="23"/>
      <c r="F6" s="23" t="s">
        <v>79</v>
      </c>
      <c r="G6" s="23"/>
      <c r="H6" s="26" t="s">
        <v>80</v>
      </c>
      <c r="I6" s="23"/>
      <c r="J6" s="26" t="s">
        <v>80</v>
      </c>
      <c r="K6" s="23"/>
    </row>
    <row r="7" spans="1:11" ht="12.75">
      <c r="A7" s="25" t="s">
        <v>81</v>
      </c>
      <c r="B7" s="23"/>
      <c r="C7" s="23"/>
      <c r="D7" s="23"/>
      <c r="E7" s="23"/>
      <c r="F7" s="23" t="s">
        <v>82</v>
      </c>
      <c r="G7" s="23"/>
      <c r="H7" s="26" t="s">
        <v>80</v>
      </c>
      <c r="I7" s="23"/>
      <c r="J7" s="26" t="s">
        <v>80</v>
      </c>
      <c r="K7" s="23"/>
    </row>
    <row r="8" spans="1:11" ht="12.75">
      <c r="A8" s="25" t="s">
        <v>83</v>
      </c>
      <c r="B8" s="23"/>
      <c r="C8" s="23" t="s">
        <v>84</v>
      </c>
      <c r="D8" s="23" t="s">
        <v>85</v>
      </c>
      <c r="E8" s="23"/>
      <c r="F8" s="23" t="s">
        <v>79</v>
      </c>
      <c r="G8" s="23"/>
      <c r="H8" s="26" t="s">
        <v>86</v>
      </c>
      <c r="I8" s="23"/>
      <c r="J8" s="26" t="s">
        <v>86</v>
      </c>
      <c r="K8" s="27" t="s">
        <v>87</v>
      </c>
    </row>
    <row r="9" spans="1:11" ht="12.75">
      <c r="A9" s="22" t="s">
        <v>88</v>
      </c>
      <c r="B9" s="23"/>
      <c r="C9" s="23"/>
      <c r="D9" s="23"/>
      <c r="E9" s="23"/>
      <c r="F9" s="23"/>
      <c r="G9" s="23"/>
      <c r="H9" s="23" t="s">
        <v>89</v>
      </c>
      <c r="I9" s="23"/>
      <c r="J9" s="23"/>
      <c r="K9" s="23"/>
    </row>
    <row r="10" spans="1:11" ht="12.75">
      <c r="A10" s="28" t="s">
        <v>90</v>
      </c>
      <c r="B10" s="23"/>
      <c r="C10" s="23"/>
      <c r="D10" s="23"/>
      <c r="E10" s="23" t="s">
        <v>91</v>
      </c>
      <c r="F10" s="23"/>
      <c r="G10" s="29" t="s">
        <v>82</v>
      </c>
      <c r="H10" s="23"/>
      <c r="I10" s="29" t="s">
        <v>82</v>
      </c>
      <c r="J10" s="23"/>
      <c r="K10" s="27" t="s">
        <v>87</v>
      </c>
    </row>
    <row r="11" spans="1:11" ht="12.75">
      <c r="A11" s="28" t="s">
        <v>92</v>
      </c>
      <c r="B11" s="23"/>
      <c r="C11" s="23"/>
      <c r="D11" s="23" t="s">
        <v>93</v>
      </c>
      <c r="E11" s="23" t="s">
        <v>91</v>
      </c>
      <c r="F11" s="23"/>
      <c r="G11" s="29" t="s">
        <v>82</v>
      </c>
      <c r="H11" s="23"/>
      <c r="I11" s="29" t="s">
        <v>82</v>
      </c>
      <c r="J11" s="23"/>
      <c r="K11" s="23"/>
    </row>
    <row r="12" spans="1:11" ht="12.75">
      <c r="A12" s="22" t="s">
        <v>94</v>
      </c>
      <c r="B12" s="23"/>
      <c r="C12" s="23"/>
      <c r="D12" s="23"/>
      <c r="E12" s="23">
        <v>38</v>
      </c>
      <c r="F12" s="23"/>
      <c r="G12" s="23"/>
      <c r="H12" s="23"/>
      <c r="I12" s="23"/>
      <c r="J12" s="23"/>
      <c r="K12" s="23"/>
    </row>
    <row r="13" spans="1:11" ht="12.75">
      <c r="A13" s="25" t="s">
        <v>95</v>
      </c>
      <c r="B13" s="23"/>
      <c r="C13" s="23"/>
      <c r="D13" s="23" t="s">
        <v>96</v>
      </c>
      <c r="E13" s="23" t="s">
        <v>97</v>
      </c>
      <c r="F13" s="23" t="s">
        <v>79</v>
      </c>
      <c r="G13" s="29">
        <v>45</v>
      </c>
      <c r="H13" s="26" t="s">
        <v>86</v>
      </c>
      <c r="I13" s="23">
        <v>38</v>
      </c>
      <c r="J13" s="26" t="s">
        <v>86</v>
      </c>
      <c r="K13" s="27" t="s">
        <v>87</v>
      </c>
    </row>
    <row r="14" spans="1:11" ht="12.75">
      <c r="A14" s="22" t="s">
        <v>98</v>
      </c>
      <c r="B14" s="23"/>
      <c r="C14" s="23"/>
      <c r="D14" s="23">
        <v>38</v>
      </c>
      <c r="E14" s="23"/>
      <c r="F14" s="23" t="s">
        <v>99</v>
      </c>
      <c r="G14" s="23">
        <v>38</v>
      </c>
      <c r="H14" s="23"/>
      <c r="I14" s="23"/>
      <c r="J14" s="23"/>
      <c r="K14" s="23"/>
    </row>
    <row r="15" spans="1:11" ht="12.75">
      <c r="A15" s="22" t="s">
        <v>100</v>
      </c>
      <c r="B15" s="23"/>
      <c r="C15" s="23"/>
      <c r="D15" s="23"/>
      <c r="E15" s="23"/>
      <c r="F15" s="23" t="s">
        <v>101</v>
      </c>
      <c r="G15" s="23"/>
      <c r="H15" s="23" t="s">
        <v>102</v>
      </c>
      <c r="I15" s="23"/>
      <c r="J15" s="23" t="s">
        <v>102</v>
      </c>
      <c r="K15" s="23"/>
    </row>
    <row r="16" spans="1:11" ht="12.75">
      <c r="A16" s="22" t="s">
        <v>103</v>
      </c>
      <c r="B16" s="23"/>
      <c r="C16" s="23"/>
      <c r="D16" s="23">
        <v>38</v>
      </c>
      <c r="E16" s="23"/>
      <c r="F16" s="23" t="s">
        <v>104</v>
      </c>
      <c r="G16" s="23"/>
      <c r="H16" s="23" t="s">
        <v>105</v>
      </c>
      <c r="I16" s="23"/>
      <c r="J16" s="23" t="s">
        <v>105</v>
      </c>
      <c r="K16" s="23"/>
    </row>
    <row r="17" spans="1:11" ht="12.75">
      <c r="A17" s="25" t="s">
        <v>106</v>
      </c>
      <c r="B17" s="23">
        <v>42</v>
      </c>
      <c r="C17" s="23" t="s">
        <v>84</v>
      </c>
      <c r="D17" s="23" t="s">
        <v>85</v>
      </c>
      <c r="E17" s="23"/>
      <c r="F17" s="23" t="s">
        <v>79</v>
      </c>
      <c r="G17" s="23"/>
      <c r="H17" s="26" t="s">
        <v>86</v>
      </c>
      <c r="I17" s="23"/>
      <c r="J17" s="26" t="s">
        <v>86</v>
      </c>
      <c r="K17" s="23"/>
    </row>
    <row r="18" spans="1:11" ht="12.75">
      <c r="A18" s="22"/>
      <c r="B18" s="23"/>
      <c r="C18" s="23"/>
      <c r="D18" s="23"/>
      <c r="E18" s="23"/>
      <c r="F18" s="23"/>
      <c r="G18" s="23"/>
      <c r="H18" s="23"/>
      <c r="I18" s="23"/>
      <c r="J18" s="23"/>
      <c r="K18" s="23"/>
    </row>
    <row r="19" spans="1:11" ht="12.75">
      <c r="A19" s="22"/>
      <c r="B19" s="23"/>
      <c r="C19" s="23"/>
      <c r="D19" s="23"/>
      <c r="E19" s="23"/>
      <c r="F19" s="23"/>
      <c r="G19" s="23"/>
      <c r="H19" s="23"/>
      <c r="I19" s="23"/>
      <c r="J19" s="23"/>
      <c r="K19" s="23"/>
    </row>
    <row r="20" spans="1:11" ht="12.75">
      <c r="A20" s="30" t="s">
        <v>107</v>
      </c>
      <c r="B20" s="23"/>
      <c r="C20" s="23"/>
      <c r="D20" s="23"/>
      <c r="E20" s="23"/>
      <c r="F20" s="23"/>
      <c r="G20" s="23"/>
      <c r="H20" s="23"/>
      <c r="I20" s="23"/>
      <c r="J20" s="23"/>
      <c r="K20" s="23"/>
    </row>
    <row r="25" ht="12.75">
      <c r="K25" s="36">
        <f>3/25.4</f>
        <v>0.11811023622047245</v>
      </c>
    </row>
    <row r="27" spans="1:11" ht="12.75">
      <c r="A27" s="31" t="s">
        <v>108</v>
      </c>
      <c r="B27" s="32" t="s">
        <v>109</v>
      </c>
      <c r="C27" s="32" t="s">
        <v>110</v>
      </c>
      <c r="D27" s="32" t="s">
        <v>111</v>
      </c>
      <c r="E27" s="32" t="s">
        <v>112</v>
      </c>
      <c r="F27" s="32" t="s">
        <v>113</v>
      </c>
      <c r="G27" s="32" t="s">
        <v>114</v>
      </c>
      <c r="H27" s="32" t="s">
        <v>115</v>
      </c>
      <c r="I27" s="33"/>
      <c r="J27" s="33"/>
      <c r="K27" s="34"/>
    </row>
    <row r="28" spans="1:11" ht="12.75">
      <c r="A28" s="35" t="s">
        <v>116</v>
      </c>
      <c r="B28" s="36">
        <v>205</v>
      </c>
      <c r="C28" s="36">
        <v>60</v>
      </c>
      <c r="D28" s="36">
        <v>16</v>
      </c>
      <c r="E28" s="37">
        <f aca="true" t="shared" si="0" ref="E28:E35">(+C28/100)*2*(B28/25.4)+D28</f>
        <v>25.68503937007874</v>
      </c>
      <c r="F28" s="37">
        <f aca="true" t="shared" si="1" ref="F28:F35">+B28/25.4</f>
        <v>8.070866141732283</v>
      </c>
      <c r="G28" s="38">
        <f aca="true" t="shared" si="2" ref="G28:G35">(E28-$E$29)/$E$29</f>
        <v>-0.0022939287352806543</v>
      </c>
      <c r="H28" s="39">
        <f aca="true" t="shared" si="3" ref="H28:H35">+F28-$F$29</f>
        <v>-0.78740157480315</v>
      </c>
      <c r="I28" s="34"/>
      <c r="J28" s="34"/>
      <c r="K28" s="40"/>
    </row>
    <row r="29" spans="1:11" ht="12.75">
      <c r="A29" s="31" t="s">
        <v>117</v>
      </c>
      <c r="B29" s="41">
        <v>225</v>
      </c>
      <c r="C29" s="41">
        <v>55</v>
      </c>
      <c r="D29" s="41">
        <v>16</v>
      </c>
      <c r="E29" s="37">
        <f t="shared" si="0"/>
        <v>25.744094488188978</v>
      </c>
      <c r="F29" s="37">
        <f t="shared" si="1"/>
        <v>8.858267716535433</v>
      </c>
      <c r="G29" s="38">
        <f t="shared" si="2"/>
        <v>0</v>
      </c>
      <c r="H29" s="39">
        <f t="shared" si="3"/>
        <v>0</v>
      </c>
      <c r="I29" s="34"/>
      <c r="J29" s="34"/>
      <c r="K29" s="40"/>
    </row>
    <row r="30" spans="1:11" ht="12.75">
      <c r="A30" s="31" t="s">
        <v>118</v>
      </c>
      <c r="B30" s="41">
        <v>235</v>
      </c>
      <c r="C30" s="41">
        <v>45</v>
      </c>
      <c r="D30" s="41">
        <v>17</v>
      </c>
      <c r="E30" s="37">
        <f t="shared" si="0"/>
        <v>25.32677165354331</v>
      </c>
      <c r="F30" s="37">
        <f t="shared" si="1"/>
        <v>9.25196850393701</v>
      </c>
      <c r="G30" s="38">
        <f t="shared" si="2"/>
        <v>-0.01621042972931631</v>
      </c>
      <c r="H30" s="39">
        <f t="shared" si="3"/>
        <v>0.3937007874015759</v>
      </c>
      <c r="I30" s="34"/>
      <c r="J30" s="34">
        <f>3.75+1.65</f>
        <v>5.4</v>
      </c>
      <c r="K30" s="40"/>
    </row>
    <row r="31" spans="1:11" ht="12.75">
      <c r="A31" s="31" t="s">
        <v>118</v>
      </c>
      <c r="B31" s="41">
        <v>245</v>
      </c>
      <c r="C31" s="41">
        <v>40</v>
      </c>
      <c r="D31" s="41">
        <v>18</v>
      </c>
      <c r="E31" s="37">
        <f t="shared" si="0"/>
        <v>25.716535433070867</v>
      </c>
      <c r="F31" s="37">
        <f t="shared" si="1"/>
        <v>9.645669291338583</v>
      </c>
      <c r="G31" s="38">
        <f t="shared" si="2"/>
        <v>-0.0010705000764643236</v>
      </c>
      <c r="H31" s="39">
        <f t="shared" si="3"/>
        <v>0.78740157480315</v>
      </c>
      <c r="I31" s="40"/>
      <c r="J31" s="40"/>
      <c r="K31" s="40"/>
    </row>
    <row r="32" spans="1:11" ht="12.75">
      <c r="A32" s="31" t="s">
        <v>119</v>
      </c>
      <c r="B32" s="41">
        <v>265</v>
      </c>
      <c r="C32" s="41">
        <v>40</v>
      </c>
      <c r="D32" s="41">
        <v>17</v>
      </c>
      <c r="E32" s="37">
        <f t="shared" si="0"/>
        <v>25.346456692913385</v>
      </c>
      <c r="F32" s="37">
        <f t="shared" si="1"/>
        <v>10.433070866141733</v>
      </c>
      <c r="G32" s="38">
        <f t="shared" si="2"/>
        <v>-0.015445786817556276</v>
      </c>
      <c r="H32" s="39">
        <f t="shared" si="3"/>
        <v>1.5748031496063</v>
      </c>
      <c r="I32" s="40"/>
      <c r="J32" s="40">
        <f>45/25.4</f>
        <v>1.7716535433070868</v>
      </c>
      <c r="K32" s="40"/>
    </row>
    <row r="33" spans="1:11" ht="12.75">
      <c r="A33" s="31" t="s">
        <v>120</v>
      </c>
      <c r="B33" s="41">
        <v>275</v>
      </c>
      <c r="C33" s="41">
        <v>40</v>
      </c>
      <c r="D33" s="41">
        <v>17</v>
      </c>
      <c r="E33" s="37">
        <f t="shared" si="0"/>
        <v>25.661417322834644</v>
      </c>
      <c r="F33" s="37">
        <f t="shared" si="1"/>
        <v>10.826771653543307</v>
      </c>
      <c r="G33" s="38">
        <f t="shared" si="2"/>
        <v>-0.003211500229392971</v>
      </c>
      <c r="H33" s="39">
        <f t="shared" si="3"/>
        <v>1.968503937007874</v>
      </c>
      <c r="I33" s="34"/>
      <c r="J33" s="40">
        <f>4.25-1.77</f>
        <v>2.48</v>
      </c>
      <c r="K33" s="40"/>
    </row>
    <row r="34" spans="1:11" ht="12.75">
      <c r="A34" s="31" t="s">
        <v>121</v>
      </c>
      <c r="B34" s="41">
        <v>245</v>
      </c>
      <c r="C34" s="41">
        <v>40</v>
      </c>
      <c r="D34" s="41">
        <v>17</v>
      </c>
      <c r="E34" s="37">
        <f t="shared" si="0"/>
        <v>24.716535433070867</v>
      </c>
      <c r="F34" s="37">
        <f t="shared" si="1"/>
        <v>9.645669291338583</v>
      </c>
      <c r="G34" s="38">
        <f t="shared" si="2"/>
        <v>-0.03991435999388289</v>
      </c>
      <c r="H34" s="39">
        <f t="shared" si="3"/>
        <v>0.78740157480315</v>
      </c>
      <c r="I34" s="40"/>
      <c r="J34" s="40"/>
      <c r="K34" s="40"/>
    </row>
    <row r="35" spans="1:11" ht="12.75">
      <c r="A35" s="31" t="s">
        <v>122</v>
      </c>
      <c r="B35" s="41">
        <v>255</v>
      </c>
      <c r="C35" s="41">
        <v>40</v>
      </c>
      <c r="D35" s="41">
        <v>17</v>
      </c>
      <c r="E35" s="37">
        <f t="shared" si="0"/>
        <v>25.031496062992126</v>
      </c>
      <c r="F35" s="37">
        <f t="shared" si="1"/>
        <v>10.039370078740157</v>
      </c>
      <c r="G35" s="38">
        <f t="shared" si="2"/>
        <v>-0.027680073405719582</v>
      </c>
      <c r="H35" s="39">
        <f t="shared" si="3"/>
        <v>1.181102362204724</v>
      </c>
      <c r="I35" s="40"/>
      <c r="J35" s="40"/>
      <c r="K35" s="40"/>
    </row>
    <row r="36" spans="1:11" ht="12.75">
      <c r="A36" s="34"/>
      <c r="B36" s="41">
        <v>215</v>
      </c>
      <c r="C36" s="41">
        <v>60</v>
      </c>
      <c r="D36" s="41">
        <v>16</v>
      </c>
      <c r="E36" s="37">
        <f>(+C36/100)*2*(B36/25.4)+D36</f>
        <v>26.15748031496063</v>
      </c>
      <c r="F36" s="37">
        <f>+B36/25.4</f>
        <v>8.46456692913386</v>
      </c>
      <c r="G36" s="38">
        <f>(E36-$E$29)/$E$29</f>
        <v>0.016057501146964304</v>
      </c>
      <c r="H36" s="39">
        <f>+F36-$F$29</f>
        <v>-0.3937007874015741</v>
      </c>
      <c r="I36" s="40"/>
      <c r="J36" s="40"/>
      <c r="K36" s="34"/>
    </row>
    <row r="37" spans="1:11" ht="12.75">
      <c r="A37" s="34"/>
      <c r="B37" s="34"/>
      <c r="C37" s="34"/>
      <c r="D37" s="34"/>
      <c r="E37" s="34"/>
      <c r="F37" s="34"/>
      <c r="G37" s="34"/>
      <c r="H37" s="34"/>
      <c r="I37" s="40"/>
      <c r="J37" s="40"/>
      <c r="K37" s="34"/>
    </row>
    <row r="38" spans="1:11" ht="12.75">
      <c r="A38" s="34"/>
      <c r="B38" s="34"/>
      <c r="C38" s="34"/>
      <c r="D38" s="34"/>
      <c r="E38" s="34"/>
      <c r="F38" s="34"/>
      <c r="G38" s="34"/>
      <c r="H38" s="34"/>
      <c r="I38" s="42"/>
      <c r="J38" s="40"/>
      <c r="K38" s="34"/>
    </row>
    <row r="39" spans="1:8" ht="25.5">
      <c r="A39" s="43"/>
      <c r="B39" s="44" t="s">
        <v>123</v>
      </c>
      <c r="C39" s="44" t="s">
        <v>124</v>
      </c>
      <c r="D39" s="44" t="s">
        <v>125</v>
      </c>
      <c r="E39" s="44" t="s">
        <v>126</v>
      </c>
      <c r="F39" s="44" t="s">
        <v>127</v>
      </c>
      <c r="G39" s="44" t="s">
        <v>128</v>
      </c>
      <c r="H39" s="45" t="s">
        <v>129</v>
      </c>
    </row>
    <row r="40" spans="1:12" ht="12.75">
      <c r="A40" s="46" t="s">
        <v>117</v>
      </c>
      <c r="B40" s="47">
        <v>6.5</v>
      </c>
      <c r="C40" s="47">
        <v>42</v>
      </c>
      <c r="D40" s="48">
        <f aca="true" t="shared" si="4" ref="D40:D45">+(B40+1)/2+(C40/25.4)</f>
        <v>5.403543307086615</v>
      </c>
      <c r="E40" s="48">
        <f aca="true" t="shared" si="5" ref="E40:E45">+B40+1-D40</f>
        <v>2.096456692913385</v>
      </c>
      <c r="F40" s="48">
        <f>+D40-D$40</f>
        <v>0</v>
      </c>
      <c r="G40" s="48">
        <f>+E40-E$40</f>
        <v>0</v>
      </c>
      <c r="H40" s="49">
        <f aca="true" t="shared" si="6" ref="H40:H45">+E40+D40</f>
        <v>7.5</v>
      </c>
      <c r="L40" s="24">
        <f>8/25.4</f>
        <v>0.31496062992125984</v>
      </c>
    </row>
    <row r="41" spans="1:8" ht="25.5">
      <c r="A41" s="46" t="s">
        <v>130</v>
      </c>
      <c r="B41" s="47">
        <v>7.5</v>
      </c>
      <c r="C41" s="47">
        <v>45</v>
      </c>
      <c r="D41" s="48">
        <f t="shared" si="4"/>
        <v>6.021653543307087</v>
      </c>
      <c r="E41" s="48">
        <f t="shared" si="5"/>
        <v>2.478346456692913</v>
      </c>
      <c r="F41" s="48">
        <f>+D41-D$40</f>
        <v>0.6181102362204722</v>
      </c>
      <c r="G41" s="48">
        <f>+E41-E$40</f>
        <v>0.38188976377952777</v>
      </c>
      <c r="H41" s="49">
        <f t="shared" si="6"/>
        <v>8.5</v>
      </c>
    </row>
    <row r="42" spans="1:11" ht="25.5">
      <c r="A42" s="46" t="s">
        <v>130</v>
      </c>
      <c r="B42" s="47">
        <v>7.5</v>
      </c>
      <c r="C42" s="47">
        <v>42</v>
      </c>
      <c r="D42" s="48">
        <f t="shared" si="4"/>
        <v>5.903543307086615</v>
      </c>
      <c r="E42" s="48">
        <f t="shared" si="5"/>
        <v>2.596456692913385</v>
      </c>
      <c r="F42" s="48">
        <f aca="true" t="shared" si="7" ref="F42:G45">+D42-D$40</f>
        <v>0.5</v>
      </c>
      <c r="G42" s="48">
        <f t="shared" si="7"/>
        <v>0.5</v>
      </c>
      <c r="H42" s="49">
        <f t="shared" si="6"/>
        <v>8.5</v>
      </c>
      <c r="I42" s="50"/>
      <c r="J42" s="50"/>
      <c r="K42" s="51"/>
    </row>
    <row r="43" spans="1:11" ht="25.5">
      <c r="A43" s="46" t="s">
        <v>130</v>
      </c>
      <c r="B43" s="47">
        <v>7</v>
      </c>
      <c r="C43" s="47">
        <v>45</v>
      </c>
      <c r="D43" s="48">
        <f t="shared" si="4"/>
        <v>5.771653543307087</v>
      </c>
      <c r="E43" s="48">
        <f t="shared" si="5"/>
        <v>2.228346456692913</v>
      </c>
      <c r="F43" s="48">
        <f t="shared" si="7"/>
        <v>0.36811023622047223</v>
      </c>
      <c r="G43" s="48">
        <f t="shared" si="7"/>
        <v>0.13188976377952777</v>
      </c>
      <c r="H43" s="49">
        <f t="shared" si="6"/>
        <v>8</v>
      </c>
      <c r="I43" s="40"/>
      <c r="J43" s="40"/>
      <c r="K43" s="40"/>
    </row>
    <row r="44" spans="1:11" ht="25.5">
      <c r="A44" s="46" t="s">
        <v>130</v>
      </c>
      <c r="B44" s="47">
        <v>8</v>
      </c>
      <c r="C44" s="47">
        <v>40</v>
      </c>
      <c r="D44" s="48">
        <f t="shared" si="4"/>
        <v>6.074803149606299</v>
      </c>
      <c r="E44" s="48">
        <f t="shared" si="5"/>
        <v>2.925196850393701</v>
      </c>
      <c r="F44" s="48">
        <f t="shared" si="7"/>
        <v>0.6712598425196843</v>
      </c>
      <c r="G44" s="48">
        <f t="shared" si="7"/>
        <v>0.8287401574803157</v>
      </c>
      <c r="H44" s="49">
        <f t="shared" si="6"/>
        <v>9</v>
      </c>
      <c r="I44" s="40"/>
      <c r="J44" s="40"/>
      <c r="K44" s="40"/>
    </row>
    <row r="45" spans="1:11" ht="25.5">
      <c r="A45" s="46" t="s">
        <v>130</v>
      </c>
      <c r="B45" s="47">
        <v>8</v>
      </c>
      <c r="C45" s="47">
        <v>35</v>
      </c>
      <c r="D45" s="48">
        <f t="shared" si="4"/>
        <v>5.877952755905512</v>
      </c>
      <c r="E45" s="48">
        <f t="shared" si="5"/>
        <v>3.122047244094488</v>
      </c>
      <c r="F45" s="48">
        <f t="shared" si="7"/>
        <v>0.47440944881889724</v>
      </c>
      <c r="G45" s="48">
        <f t="shared" si="7"/>
        <v>1.0255905511811028</v>
      </c>
      <c r="H45" s="49">
        <f t="shared" si="6"/>
        <v>9</v>
      </c>
      <c r="I45" s="40"/>
      <c r="J45" s="40"/>
      <c r="K45" s="40"/>
    </row>
    <row r="46" spans="1:11" ht="12.75">
      <c r="A46" s="46" t="s">
        <v>537</v>
      </c>
      <c r="B46" s="47">
        <v>7.5</v>
      </c>
      <c r="C46" s="47">
        <v>37</v>
      </c>
      <c r="D46" s="48">
        <f>+(B46+1)/2+(C46/25.4)</f>
        <v>5.706692913385827</v>
      </c>
      <c r="E46" s="48">
        <f>+B46+1-D46</f>
        <v>2.793307086614173</v>
      </c>
      <c r="F46" s="48">
        <f>+D46-D$40</f>
        <v>0.30314960629921206</v>
      </c>
      <c r="G46" s="48">
        <f>+E46-E$40</f>
        <v>0.6968503937007879</v>
      </c>
      <c r="H46" s="49">
        <f>+E46+D46</f>
        <v>8.5</v>
      </c>
      <c r="I46" s="40"/>
      <c r="J46" s="40"/>
      <c r="K46" s="40"/>
    </row>
    <row r="47" spans="1:11" ht="25.5">
      <c r="A47" s="46" t="s">
        <v>130</v>
      </c>
      <c r="B47" s="47">
        <v>7.5</v>
      </c>
      <c r="C47" s="47">
        <v>30</v>
      </c>
      <c r="D47" s="48">
        <f>+(B47+1)/2+(C47/25.4)</f>
        <v>5.431102362204724</v>
      </c>
      <c r="E47" s="48">
        <f>+B47+1-D47</f>
        <v>3.068897637795276</v>
      </c>
      <c r="F47" s="48">
        <f>+D47-D$40</f>
        <v>0.0275590551181093</v>
      </c>
      <c r="G47" s="48">
        <f>+E47-E$40</f>
        <v>0.9724409448818907</v>
      </c>
      <c r="H47" s="49">
        <f>+E47+D47</f>
        <v>8.5</v>
      </c>
      <c r="I47" s="40"/>
      <c r="J47" s="40"/>
      <c r="K47" s="40"/>
    </row>
    <row r="48" spans="7:11" ht="12.75">
      <c r="G48" s="40"/>
      <c r="H48" s="40"/>
      <c r="I48" s="40"/>
      <c r="J48" s="40"/>
      <c r="K48" s="34"/>
    </row>
    <row r="49" spans="7:11" ht="12.75">
      <c r="G49" s="40"/>
      <c r="H49" s="40"/>
      <c r="I49" s="40"/>
      <c r="J49" s="40"/>
      <c r="K49" s="34"/>
    </row>
    <row r="50" spans="6:11" ht="12.75">
      <c r="F50" s="466">
        <f>+F41+G41</f>
        <v>1</v>
      </c>
      <c r="G50" s="40"/>
      <c r="H50" s="40"/>
      <c r="I50" s="40"/>
      <c r="J50" s="40"/>
      <c r="K50" s="34"/>
    </row>
    <row r="51" spans="1:11" ht="12.75">
      <c r="A51" s="40"/>
      <c r="B51" s="40" t="s">
        <v>131</v>
      </c>
      <c r="C51" s="34"/>
      <c r="D51" s="34"/>
      <c r="E51" s="40"/>
      <c r="F51" s="40"/>
      <c r="G51" s="34"/>
      <c r="H51" s="34">
        <f>8.5*25.4</f>
        <v>215.89999999999998</v>
      </c>
      <c r="I51" s="34"/>
      <c r="J51" s="34"/>
      <c r="K51" s="34"/>
    </row>
    <row r="52" spans="1:11" ht="12.75">
      <c r="A52" s="40"/>
      <c r="B52" s="34"/>
      <c r="C52" s="34"/>
      <c r="D52" s="34"/>
      <c r="E52" s="40"/>
      <c r="F52" s="40"/>
      <c r="G52" s="34"/>
      <c r="H52" s="34">
        <f>+H51/2</f>
        <v>107.94999999999999</v>
      </c>
      <c r="I52" s="34">
        <f>+H52+45</f>
        <v>152.95</v>
      </c>
      <c r="J52" s="34">
        <f>+I52/25.4</f>
        <v>6.021653543307086</v>
      </c>
      <c r="K52" s="34"/>
    </row>
    <row r="53" spans="1:11" ht="25.5">
      <c r="A53" s="547" t="s">
        <v>132</v>
      </c>
      <c r="B53" s="547" t="s">
        <v>133</v>
      </c>
      <c r="C53" s="547" t="s">
        <v>445</v>
      </c>
      <c r="D53" s="52" t="s">
        <v>134</v>
      </c>
      <c r="F53" s="40"/>
      <c r="G53" s="34"/>
      <c r="H53" s="34"/>
      <c r="I53" s="34">
        <f>+H52-45</f>
        <v>62.94999999999999</v>
      </c>
      <c r="J53" s="34">
        <f>+I53/25.4</f>
        <v>2.478346456692913</v>
      </c>
      <c r="K53" s="34"/>
    </row>
    <row r="54" spans="1:6" ht="12.75">
      <c r="A54" s="32">
        <v>225</v>
      </c>
      <c r="B54" s="32">
        <v>6.5</v>
      </c>
      <c r="C54" s="32" t="s">
        <v>135</v>
      </c>
      <c r="D54" s="396">
        <f>+(B54*25.4)/A54</f>
        <v>0.7337777777777778</v>
      </c>
      <c r="F54" s="40"/>
    </row>
    <row r="55" spans="1:6" ht="12.75">
      <c r="A55" s="32">
        <v>235</v>
      </c>
      <c r="B55" s="32">
        <v>7.5</v>
      </c>
      <c r="C55" s="32" t="s">
        <v>136</v>
      </c>
      <c r="D55" s="396">
        <f>+(B55*25.4)/A55</f>
        <v>0.8106382978723404</v>
      </c>
      <c r="F55" s="34"/>
    </row>
    <row r="56" spans="1:9" ht="26.25" customHeight="1">
      <c r="A56" s="32">
        <v>245</v>
      </c>
      <c r="B56" s="32">
        <v>7.5</v>
      </c>
      <c r="C56" s="32" t="s">
        <v>137</v>
      </c>
      <c r="D56" s="396">
        <f>+(B56*25.4)/A56</f>
        <v>0.7775510204081633</v>
      </c>
      <c r="F56" s="397"/>
      <c r="G56" s="397" t="s">
        <v>279</v>
      </c>
      <c r="H56" s="397" t="s">
        <v>280</v>
      </c>
      <c r="I56" s="401" t="s">
        <v>281</v>
      </c>
    </row>
    <row r="57" spans="1:9" ht="12.75">
      <c r="A57" s="32">
        <v>255</v>
      </c>
      <c r="B57" s="32">
        <v>7.5</v>
      </c>
      <c r="C57" s="32" t="s">
        <v>138</v>
      </c>
      <c r="D57" s="396">
        <f>+(B57*25.4)/A57</f>
        <v>0.7470588235294118</v>
      </c>
      <c r="F57" s="398" t="s">
        <v>284</v>
      </c>
      <c r="G57" s="54">
        <v>18.8</v>
      </c>
      <c r="H57" s="399">
        <v>25</v>
      </c>
      <c r="I57" s="400">
        <f>+H57+G57</f>
        <v>43.8</v>
      </c>
    </row>
    <row r="58" spans="6:9" ht="12.75">
      <c r="F58" s="54" t="s">
        <v>287</v>
      </c>
      <c r="G58" s="54">
        <v>18.8</v>
      </c>
      <c r="H58" s="399">
        <f>+I58-G58</f>
        <v>23.2</v>
      </c>
      <c r="I58" s="400">
        <v>42</v>
      </c>
    </row>
    <row r="59" spans="2:9" ht="12.75">
      <c r="B59" s="36">
        <f>6*25.4/0.75</f>
        <v>203.19999999999996</v>
      </c>
      <c r="E59" s="440"/>
      <c r="F59" s="54" t="s">
        <v>288</v>
      </c>
      <c r="G59" s="54">
        <v>19.2</v>
      </c>
      <c r="H59" s="399">
        <f>+I59-G59</f>
        <v>24.8</v>
      </c>
      <c r="I59" s="400">
        <v>44</v>
      </c>
    </row>
    <row r="60" ht="12.75">
      <c r="G60"/>
    </row>
    <row r="61" ht="12.75">
      <c r="G61"/>
    </row>
    <row r="62" ht="12.75">
      <c r="G62" s="405"/>
    </row>
    <row r="64" spans="1:6" ht="12.75">
      <c r="A64" t="s">
        <v>113</v>
      </c>
      <c r="B64" t="s">
        <v>110</v>
      </c>
      <c r="D64" t="s">
        <v>443</v>
      </c>
      <c r="E64" s="469" t="s">
        <v>554</v>
      </c>
      <c r="F64" s="440" t="s">
        <v>444</v>
      </c>
    </row>
    <row r="65" spans="1:8" ht="12.75">
      <c r="A65" s="441">
        <v>225</v>
      </c>
      <c r="B65" s="441">
        <v>55</v>
      </c>
      <c r="C65" s="36">
        <v>16</v>
      </c>
      <c r="D65" s="441">
        <f aca="true" t="shared" si="8" ref="D65:D71">IF(B65&lt;50,0.85,0.75)</f>
        <v>0.75</v>
      </c>
      <c r="E65" s="446">
        <f aca="true" t="shared" si="9" ref="E65:E71">(ROUND(+(+A65*D65/25.4)*2,0)/2)</f>
        <v>6.5</v>
      </c>
      <c r="F65" s="444">
        <f aca="true" t="shared" si="10" ref="F65:F70">C65+((B65/50)*A65/25.4)</f>
        <v>25.744094488188978</v>
      </c>
      <c r="G65" s="444">
        <f aca="true" t="shared" si="11" ref="G65:G71">+$F$69-F65</f>
        <v>0</v>
      </c>
      <c r="H65" s="468">
        <f aca="true" t="shared" si="12" ref="H65:H71">+F65/$F$69</f>
        <v>1</v>
      </c>
    </row>
    <row r="66" spans="1:10" ht="12.75">
      <c r="A66" s="442">
        <v>235</v>
      </c>
      <c r="B66" s="441">
        <v>45</v>
      </c>
      <c r="C66" s="36">
        <v>17</v>
      </c>
      <c r="D66" s="441">
        <f t="shared" si="8"/>
        <v>0.85</v>
      </c>
      <c r="E66" s="446">
        <f t="shared" si="9"/>
        <v>8</v>
      </c>
      <c r="F66" s="444">
        <f t="shared" si="10"/>
        <v>25.326771653543307</v>
      </c>
      <c r="G66" s="444">
        <f t="shared" si="11"/>
        <v>0.4173228346456703</v>
      </c>
      <c r="H66" s="468">
        <f t="shared" si="12"/>
        <v>0.9837895702706836</v>
      </c>
      <c r="I66" s="36">
        <v>143</v>
      </c>
      <c r="J66" s="36">
        <f>+I66*H66</f>
        <v>140.68190854870775</v>
      </c>
    </row>
    <row r="67" spans="1:8" ht="12.75">
      <c r="A67" s="441">
        <v>235</v>
      </c>
      <c r="B67" s="441">
        <v>45</v>
      </c>
      <c r="C67" s="36">
        <v>18</v>
      </c>
      <c r="D67" s="441">
        <f t="shared" si="8"/>
        <v>0.85</v>
      </c>
      <c r="E67" s="446">
        <f t="shared" si="9"/>
        <v>8</v>
      </c>
      <c r="F67" s="444">
        <f t="shared" si="10"/>
        <v>26.326771653543307</v>
      </c>
      <c r="G67" s="444">
        <f t="shared" si="11"/>
        <v>-0.5826771653543297</v>
      </c>
      <c r="H67" s="468">
        <f t="shared" si="12"/>
        <v>1.0226334301881022</v>
      </c>
    </row>
    <row r="68" spans="1:8" ht="12.75">
      <c r="A68" s="442">
        <v>245</v>
      </c>
      <c r="B68" s="443">
        <v>45</v>
      </c>
      <c r="C68" s="36">
        <v>18</v>
      </c>
      <c r="D68" s="441">
        <f t="shared" si="8"/>
        <v>0.85</v>
      </c>
      <c r="E68" s="446">
        <f t="shared" si="9"/>
        <v>8</v>
      </c>
      <c r="F68" s="444">
        <f t="shared" si="10"/>
        <v>26.681102362204726</v>
      </c>
      <c r="G68" s="444">
        <f t="shared" si="11"/>
        <v>-0.9370078740157481</v>
      </c>
      <c r="H68" s="468">
        <f t="shared" si="12"/>
        <v>1.036397002599786</v>
      </c>
    </row>
    <row r="69" spans="1:8" ht="12.75">
      <c r="A69" s="447">
        <v>225</v>
      </c>
      <c r="B69" s="445">
        <v>55</v>
      </c>
      <c r="C69" s="36">
        <v>16</v>
      </c>
      <c r="D69" s="441">
        <f t="shared" si="8"/>
        <v>0.75</v>
      </c>
      <c r="E69" s="446">
        <f t="shared" si="9"/>
        <v>6.5</v>
      </c>
      <c r="F69" s="444">
        <f t="shared" si="10"/>
        <v>25.744094488188978</v>
      </c>
      <c r="G69" s="444">
        <f t="shared" si="11"/>
        <v>0</v>
      </c>
      <c r="H69" s="468">
        <f t="shared" si="12"/>
        <v>1</v>
      </c>
    </row>
    <row r="70" spans="1:10" ht="12.75">
      <c r="A70" s="24">
        <v>225</v>
      </c>
      <c r="B70" s="36">
        <v>60</v>
      </c>
      <c r="C70" s="36">
        <v>16</v>
      </c>
      <c r="D70" s="441">
        <f t="shared" si="8"/>
        <v>0.75</v>
      </c>
      <c r="E70" s="446">
        <f t="shared" si="9"/>
        <v>6.5</v>
      </c>
      <c r="F70" s="444">
        <f t="shared" si="10"/>
        <v>26.62992125984252</v>
      </c>
      <c r="G70" s="444">
        <f t="shared" si="11"/>
        <v>-0.8858267716535408</v>
      </c>
      <c r="H70" s="468">
        <f t="shared" si="12"/>
        <v>1.0344089310292093</v>
      </c>
      <c r="I70" s="36">
        <v>144</v>
      </c>
      <c r="J70" s="36">
        <f>+I70*H70</f>
        <v>148.95488606820612</v>
      </c>
    </row>
    <row r="71" spans="1:10" ht="12.75">
      <c r="A71" s="24">
        <v>235</v>
      </c>
      <c r="B71" s="36">
        <v>50</v>
      </c>
      <c r="C71" s="36">
        <v>18</v>
      </c>
      <c r="D71" s="441">
        <f t="shared" si="8"/>
        <v>0.75</v>
      </c>
      <c r="E71" s="446">
        <f t="shared" si="9"/>
        <v>7</v>
      </c>
      <c r="F71" s="444">
        <v>27.4</v>
      </c>
      <c r="G71" s="444">
        <f t="shared" si="11"/>
        <v>-1.6559055118110209</v>
      </c>
      <c r="H71" s="468">
        <f t="shared" si="12"/>
        <v>1.0643217617372687</v>
      </c>
      <c r="I71" s="36">
        <v>144</v>
      </c>
      <c r="J71" s="36">
        <f>+I71*H71</f>
        <v>153.26233369016668</v>
      </c>
    </row>
    <row r="72" spans="4:8" ht="12.75">
      <c r="D72" s="441"/>
      <c r="E72" s="446"/>
      <c r="F72" s="444"/>
      <c r="G72" s="444"/>
      <c r="H72" s="468"/>
    </row>
    <row r="74" spans="1:7" ht="12.75">
      <c r="A74" s="404" t="s">
        <v>432</v>
      </c>
      <c r="B74" s="405" t="s">
        <v>433</v>
      </c>
      <c r="C74" s="405" t="s">
        <v>434</v>
      </c>
      <c r="D74" s="406"/>
      <c r="E74" s="405">
        <v>154</v>
      </c>
      <c r="F74"/>
      <c r="G74" s="36">
        <v>1.34</v>
      </c>
    </row>
    <row r="75" spans="1:7" ht="12.75">
      <c r="A75" s="404" t="s">
        <v>432</v>
      </c>
      <c r="B75" t="s">
        <v>435</v>
      </c>
      <c r="C75" t="s">
        <v>436</v>
      </c>
      <c r="D75"/>
      <c r="E75">
        <v>141</v>
      </c>
      <c r="F75"/>
      <c r="G75" s="36">
        <v>0.89</v>
      </c>
    </row>
    <row r="76" spans="1:7" ht="12.75">
      <c r="A76" s="404" t="s">
        <v>432</v>
      </c>
      <c r="B76" t="s">
        <v>437</v>
      </c>
      <c r="C76" t="s">
        <v>436</v>
      </c>
      <c r="D76"/>
      <c r="E76">
        <v>86</v>
      </c>
      <c r="F76" t="s">
        <v>438</v>
      </c>
      <c r="G76" s="36">
        <v>0.89</v>
      </c>
    </row>
    <row r="77" spans="1:7" ht="12.75">
      <c r="A77" s="404" t="s">
        <v>432</v>
      </c>
      <c r="B77" t="s">
        <v>169</v>
      </c>
      <c r="C77" t="s">
        <v>439</v>
      </c>
      <c r="D77"/>
      <c r="E77">
        <v>94</v>
      </c>
      <c r="F77"/>
      <c r="G77" s="36">
        <v>0.89</v>
      </c>
    </row>
    <row r="78" spans="1:7" ht="12.75">
      <c r="A78" s="404" t="s">
        <v>432</v>
      </c>
      <c r="B78" t="s">
        <v>433</v>
      </c>
      <c r="C78" t="s">
        <v>439</v>
      </c>
      <c r="D78"/>
      <c r="E78">
        <v>145</v>
      </c>
      <c r="F78"/>
      <c r="G78" s="36">
        <v>0.89</v>
      </c>
    </row>
    <row r="79" spans="1:7" ht="12.75">
      <c r="A79" s="404" t="s">
        <v>432</v>
      </c>
      <c r="B79" t="s">
        <v>368</v>
      </c>
      <c r="C79" t="s">
        <v>442</v>
      </c>
      <c r="D79"/>
      <c r="E79">
        <v>179</v>
      </c>
      <c r="F79"/>
      <c r="G79" s="36">
        <v>0.77</v>
      </c>
    </row>
    <row r="82" spans="1:7" ht="12.75">
      <c r="A82" s="380" t="s">
        <v>538</v>
      </c>
      <c r="B82" s="376" t="s">
        <v>539</v>
      </c>
      <c r="C82" s="376" t="s">
        <v>540</v>
      </c>
      <c r="D82" s="376" t="s">
        <v>541</v>
      </c>
      <c r="E82" s="376" t="s">
        <v>542</v>
      </c>
      <c r="F82" s="376" t="s">
        <v>543</v>
      </c>
      <c r="G82" s="376" t="s">
        <v>544</v>
      </c>
    </row>
    <row r="83" spans="1:7" ht="12.75">
      <c r="A83" s="380" t="s">
        <v>228</v>
      </c>
      <c r="B83" s="376">
        <v>7</v>
      </c>
      <c r="C83" s="457" t="s">
        <v>545</v>
      </c>
      <c r="D83" s="376">
        <v>9.1</v>
      </c>
      <c r="E83" s="376">
        <v>25.7</v>
      </c>
      <c r="F83" s="376">
        <v>7.9</v>
      </c>
      <c r="G83" s="376">
        <v>808</v>
      </c>
    </row>
    <row r="84" spans="1:7" ht="12.75">
      <c r="A84" s="380" t="s">
        <v>154</v>
      </c>
      <c r="B84" s="376">
        <v>8</v>
      </c>
      <c r="C84" s="458" t="s">
        <v>546</v>
      </c>
      <c r="D84" s="376">
        <v>9.4</v>
      </c>
      <c r="E84" s="376">
        <v>25.2</v>
      </c>
      <c r="F84" s="376">
        <v>8.3</v>
      </c>
      <c r="G84" s="376">
        <v>824</v>
      </c>
    </row>
    <row r="85" spans="1:7" ht="12.75">
      <c r="A85"/>
      <c r="B85"/>
      <c r="C85"/>
      <c r="D85"/>
      <c r="E85"/>
      <c r="F85"/>
      <c r="G85"/>
    </row>
    <row r="86" spans="1:7" ht="12.75">
      <c r="A86"/>
      <c r="B86"/>
      <c r="C86"/>
      <c r="D86"/>
      <c r="E86"/>
      <c r="F86"/>
      <c r="G86"/>
    </row>
    <row r="87" spans="1:7" ht="12.75">
      <c r="A87" s="380" t="s">
        <v>538</v>
      </c>
      <c r="B87" s="380" t="s">
        <v>547</v>
      </c>
      <c r="C87"/>
      <c r="D87"/>
      <c r="E87"/>
      <c r="F87"/>
      <c r="G87"/>
    </row>
    <row r="88" spans="1:7" ht="12.75">
      <c r="A88" s="380" t="s">
        <v>228</v>
      </c>
      <c r="B88" s="380">
        <v>9.3</v>
      </c>
      <c r="C88"/>
      <c r="D88"/>
      <c r="E88"/>
      <c r="F88"/>
      <c r="G88"/>
    </row>
    <row r="89" spans="1:7" ht="12.75">
      <c r="A89" s="380" t="s">
        <v>154</v>
      </c>
      <c r="B89" s="380">
        <v>9.2</v>
      </c>
      <c r="C89"/>
      <c r="D89"/>
      <c r="E89"/>
      <c r="F89"/>
      <c r="G89"/>
    </row>
    <row r="92" spans="1:6" ht="12.75">
      <c r="A92"/>
      <c r="B92" t="s">
        <v>549</v>
      </c>
      <c r="C92" t="s">
        <v>113</v>
      </c>
      <c r="D92" t="s">
        <v>550</v>
      </c>
      <c r="E92" t="s">
        <v>551</v>
      </c>
      <c r="F92" t="s">
        <v>552</v>
      </c>
    </row>
    <row r="93" spans="1:8" ht="12.75">
      <c r="A93" t="s">
        <v>425</v>
      </c>
      <c r="B93">
        <v>8</v>
      </c>
      <c r="C93">
        <v>9.4</v>
      </c>
      <c r="D93">
        <v>9.2</v>
      </c>
      <c r="E93">
        <v>25.2</v>
      </c>
      <c r="F93">
        <v>8.3</v>
      </c>
      <c r="H93" s="36">
        <f>(25.2-18.5)/2</f>
        <v>3.3499999999999996</v>
      </c>
    </row>
    <row r="94" spans="1:8" ht="12.75">
      <c r="A94" s="467" t="s">
        <v>553</v>
      </c>
      <c r="B94" s="467">
        <v>7</v>
      </c>
      <c r="C94" s="467">
        <v>9.1</v>
      </c>
      <c r="D94" s="467">
        <v>8.9</v>
      </c>
      <c r="E94" s="467">
        <v>25.8</v>
      </c>
      <c r="F94" s="467">
        <v>7.7</v>
      </c>
      <c r="H94" s="36">
        <f>(25.8-17)/2</f>
        <v>4.4</v>
      </c>
    </row>
    <row r="95" spans="1:6" ht="12.75">
      <c r="A95"/>
      <c r="B95"/>
      <c r="C95"/>
      <c r="D95"/>
      <c r="E95"/>
      <c r="F95"/>
    </row>
    <row r="96" spans="1:6" ht="12.75">
      <c r="A96"/>
      <c r="B96"/>
      <c r="C96"/>
      <c r="D96"/>
      <c r="E96">
        <f>0.55*225/2.54</f>
        <v>48.72047244094489</v>
      </c>
      <c r="F96"/>
    </row>
    <row r="97" spans="1:6" ht="12.75">
      <c r="A97"/>
      <c r="B97"/>
      <c r="C97"/>
      <c r="D97"/>
      <c r="E97"/>
      <c r="F97"/>
    </row>
    <row r="98" spans="1:6" ht="12.75">
      <c r="A98"/>
      <c r="B98"/>
      <c r="C98"/>
      <c r="D98"/>
      <c r="E98">
        <f>0.45*235/25.4</f>
        <v>4.163385826771654</v>
      </c>
      <c r="F98"/>
    </row>
    <row r="99" spans="1:6" ht="12.75">
      <c r="A99"/>
      <c r="B99"/>
      <c r="C99"/>
      <c r="D99"/>
      <c r="E99"/>
      <c r="F99"/>
    </row>
    <row r="100" spans="1:6" ht="12.75">
      <c r="A100"/>
      <c r="B100"/>
      <c r="C100"/>
      <c r="D100"/>
      <c r="E100"/>
      <c r="F100"/>
    </row>
    <row r="101" spans="1:6" ht="12.75">
      <c r="A101"/>
      <c r="B101"/>
      <c r="C101"/>
      <c r="D101"/>
      <c r="E101"/>
      <c r="F101"/>
    </row>
    <row r="102" spans="1:6" ht="12.75">
      <c r="A102"/>
      <c r="B102"/>
      <c r="C102"/>
      <c r="D102"/>
      <c r="E102">
        <f>(25.2-17)/2</f>
        <v>4.1</v>
      </c>
      <c r="F102"/>
    </row>
    <row r="103" spans="1:6" ht="12.75">
      <c r="A103"/>
      <c r="B103"/>
      <c r="C103"/>
      <c r="D103"/>
      <c r="E103">
        <f>(25.8-16)/2</f>
        <v>4.9</v>
      </c>
      <c r="F103"/>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S68"/>
  <sheetViews>
    <sheetView workbookViewId="0" topLeftCell="A1">
      <selection activeCell="J57" sqref="J57"/>
    </sheetView>
  </sheetViews>
  <sheetFormatPr defaultColWidth="9.140625" defaultRowHeight="12.75"/>
  <cols>
    <col min="1" max="1" width="16.8515625" style="115" customWidth="1"/>
    <col min="2" max="2" width="20.57421875" style="115" customWidth="1"/>
    <col min="3" max="3" width="15.8515625" style="34" customWidth="1"/>
    <col min="4" max="4" width="12.28125" style="34" customWidth="1"/>
    <col min="5" max="5" width="11.421875" style="34" customWidth="1"/>
    <col min="6" max="6" width="10.421875" style="34" customWidth="1"/>
    <col min="7" max="7" width="8.00390625" style="34" customWidth="1"/>
    <col min="8" max="8" width="9.7109375" style="34" customWidth="1"/>
    <col min="9" max="9" width="12.140625" style="34" customWidth="1"/>
    <col min="10" max="10" width="12.57421875" style="34" customWidth="1"/>
    <col min="11" max="11" width="10.421875" style="34" customWidth="1"/>
    <col min="12" max="12" width="9.8515625" style="34" customWidth="1"/>
    <col min="13" max="13" width="11.8515625" style="34" customWidth="1"/>
    <col min="14" max="14" width="11.421875" style="34" customWidth="1"/>
    <col min="15" max="15" width="12.00390625" style="34" customWidth="1"/>
    <col min="16" max="16" width="9.57421875" style="34" customWidth="1"/>
    <col min="17" max="17" width="8.28125" style="34" customWidth="1"/>
    <col min="18" max="18" width="12.28125" style="34" customWidth="1"/>
    <col min="19" max="19" width="12.421875" style="34" customWidth="1"/>
    <col min="20" max="16384" width="8.00390625" style="34" customWidth="1"/>
  </cols>
  <sheetData>
    <row r="1" spans="1:18" ht="26.25" thickBot="1">
      <c r="A1" s="55" t="s">
        <v>58</v>
      </c>
      <c r="B1" s="55" t="s">
        <v>59</v>
      </c>
      <c r="C1" s="55" t="s">
        <v>139</v>
      </c>
      <c r="D1" s="56" t="s">
        <v>10</v>
      </c>
      <c r="E1" s="56" t="s">
        <v>11</v>
      </c>
      <c r="F1" s="56" t="s">
        <v>140</v>
      </c>
      <c r="G1" s="57" t="s">
        <v>13</v>
      </c>
      <c r="H1" s="58" t="s">
        <v>17</v>
      </c>
      <c r="I1" s="58" t="s">
        <v>18</v>
      </c>
      <c r="J1" s="58" t="s">
        <v>19</v>
      </c>
      <c r="K1" s="58" t="s">
        <v>141</v>
      </c>
      <c r="L1" s="59" t="s">
        <v>20</v>
      </c>
      <c r="M1" s="59" t="s">
        <v>21</v>
      </c>
      <c r="N1" s="60" t="s">
        <v>142</v>
      </c>
      <c r="O1" s="60" t="s">
        <v>143</v>
      </c>
      <c r="P1" s="56" t="s">
        <v>144</v>
      </c>
      <c r="Q1" s="56" t="s">
        <v>145</v>
      </c>
      <c r="R1" s="56" t="s">
        <v>146</v>
      </c>
    </row>
    <row r="2" spans="1:19" ht="12.75">
      <c r="A2" s="61" t="s">
        <v>6</v>
      </c>
      <c r="B2" s="61" t="s">
        <v>147</v>
      </c>
      <c r="C2" s="62" t="s">
        <v>33</v>
      </c>
      <c r="D2" s="63">
        <v>7.6</v>
      </c>
      <c r="E2" s="63">
        <v>7.6</v>
      </c>
      <c r="F2" s="63">
        <v>7.2</v>
      </c>
      <c r="G2" s="64">
        <f aca="true" t="shared" si="0" ref="G2:G13">AVERAGE(D2:F2)</f>
        <v>7.466666666666666</v>
      </c>
      <c r="H2" s="63">
        <v>7.6</v>
      </c>
      <c r="I2" s="63">
        <v>6.4</v>
      </c>
      <c r="J2" s="63">
        <v>7.3</v>
      </c>
      <c r="K2" s="63">
        <v>6.2</v>
      </c>
      <c r="L2" s="65">
        <f aca="true" t="shared" si="1" ref="L2:L25">AVERAGE(H2:K2)</f>
        <v>6.875</v>
      </c>
      <c r="M2" s="66">
        <f>AVERAGE(L2,G2)</f>
        <v>7.1708333333333325</v>
      </c>
      <c r="N2" s="67"/>
      <c r="O2" s="67"/>
      <c r="P2" s="67">
        <v>300</v>
      </c>
      <c r="Q2" s="67" t="s">
        <v>148</v>
      </c>
      <c r="R2" s="68">
        <v>104</v>
      </c>
      <c r="S2" s="33"/>
    </row>
    <row r="3" spans="1:18" ht="12.75">
      <c r="A3" s="69" t="s">
        <v>149</v>
      </c>
      <c r="B3" s="69" t="s">
        <v>150</v>
      </c>
      <c r="C3" s="70" t="s">
        <v>151</v>
      </c>
      <c r="D3" s="71">
        <v>6.87</v>
      </c>
      <c r="E3" s="71">
        <v>6.92</v>
      </c>
      <c r="F3" s="71">
        <v>7.18</v>
      </c>
      <c r="G3" s="72">
        <f t="shared" si="0"/>
        <v>6.989999999999999</v>
      </c>
      <c r="H3" s="73">
        <v>7.25</v>
      </c>
      <c r="I3" s="73">
        <v>6.36</v>
      </c>
      <c r="J3" s="73">
        <v>7.5</v>
      </c>
      <c r="K3" s="73">
        <v>6.58</v>
      </c>
      <c r="L3" s="74">
        <f t="shared" si="1"/>
        <v>6.922499999999999</v>
      </c>
      <c r="M3" s="75">
        <f aca="true" t="shared" si="2" ref="M3:M25">AVERAGE(L3,G3)</f>
        <v>6.956249999999999</v>
      </c>
      <c r="N3" s="76">
        <v>31.81</v>
      </c>
      <c r="O3" s="76" t="s">
        <v>152</v>
      </c>
      <c r="P3" s="77">
        <v>340</v>
      </c>
      <c r="Q3" s="77" t="s">
        <v>148</v>
      </c>
      <c r="R3" s="78">
        <v>129</v>
      </c>
    </row>
    <row r="4" spans="1:19" ht="12.75">
      <c r="A4" s="79" t="s">
        <v>29</v>
      </c>
      <c r="B4" s="79" t="s">
        <v>153</v>
      </c>
      <c r="C4" s="80" t="s">
        <v>154</v>
      </c>
      <c r="D4" s="81">
        <v>7.5</v>
      </c>
      <c r="E4" s="81">
        <v>6.73</v>
      </c>
      <c r="F4" s="81">
        <v>7.47</v>
      </c>
      <c r="G4" s="72">
        <f t="shared" si="0"/>
        <v>7.233333333333333</v>
      </c>
      <c r="H4" s="82">
        <v>7.04</v>
      </c>
      <c r="I4" s="82">
        <v>7.13</v>
      </c>
      <c r="J4" s="82">
        <v>7.15</v>
      </c>
      <c r="K4" s="82">
        <v>7.14</v>
      </c>
      <c r="L4" s="83">
        <f t="shared" si="1"/>
        <v>7.115</v>
      </c>
      <c r="M4" s="75">
        <f t="shared" si="2"/>
        <v>7.174166666666666</v>
      </c>
      <c r="N4" s="84">
        <v>31.26</v>
      </c>
      <c r="O4" s="84" t="s">
        <v>152</v>
      </c>
      <c r="P4" s="77">
        <v>320</v>
      </c>
      <c r="Q4" s="77" t="s">
        <v>148</v>
      </c>
      <c r="R4" s="78">
        <v>139</v>
      </c>
      <c r="S4" s="33"/>
    </row>
    <row r="5" spans="1:19" ht="12.75">
      <c r="A5" s="79" t="s">
        <v>39</v>
      </c>
      <c r="B5" s="79" t="s">
        <v>155</v>
      </c>
      <c r="C5" s="80" t="s">
        <v>154</v>
      </c>
      <c r="D5" s="81">
        <v>7.18</v>
      </c>
      <c r="E5" s="81">
        <v>6.81</v>
      </c>
      <c r="F5" s="81">
        <v>7.46</v>
      </c>
      <c r="G5" s="72">
        <f t="shared" si="0"/>
        <v>7.1499999999999995</v>
      </c>
      <c r="H5" s="82">
        <v>7.31</v>
      </c>
      <c r="I5" s="82">
        <v>7.27</v>
      </c>
      <c r="J5" s="82">
        <v>7</v>
      </c>
      <c r="K5" s="82">
        <v>7.23</v>
      </c>
      <c r="L5" s="83">
        <f t="shared" si="1"/>
        <v>7.2025</v>
      </c>
      <c r="M5" s="75">
        <f t="shared" si="2"/>
        <v>7.17625</v>
      </c>
      <c r="N5" s="84">
        <v>31.34</v>
      </c>
      <c r="O5" s="84" t="s">
        <v>152</v>
      </c>
      <c r="P5" s="77">
        <v>200</v>
      </c>
      <c r="Q5" s="77" t="s">
        <v>148</v>
      </c>
      <c r="R5" s="78">
        <v>171</v>
      </c>
      <c r="S5" s="33"/>
    </row>
    <row r="6" spans="1:19" ht="12.75">
      <c r="A6" s="69" t="s">
        <v>4</v>
      </c>
      <c r="B6" s="69" t="s">
        <v>156</v>
      </c>
      <c r="C6" s="70" t="s">
        <v>33</v>
      </c>
      <c r="D6" s="81">
        <v>8.3</v>
      </c>
      <c r="E6" s="81">
        <v>8.17</v>
      </c>
      <c r="F6" s="81">
        <v>8.2</v>
      </c>
      <c r="G6" s="72">
        <f aca="true" t="shared" si="3" ref="G6:G25">AVERAGE(D6:F6)</f>
        <v>8.223333333333333</v>
      </c>
      <c r="H6" s="82">
        <v>7.5</v>
      </c>
      <c r="I6" s="82">
        <v>7.2</v>
      </c>
      <c r="J6" s="82">
        <v>7.83</v>
      </c>
      <c r="K6" s="82">
        <v>7.22</v>
      </c>
      <c r="L6" s="83">
        <f t="shared" si="1"/>
        <v>7.4375</v>
      </c>
      <c r="M6" s="75">
        <f t="shared" si="2"/>
        <v>7.830416666666666</v>
      </c>
      <c r="N6" s="84">
        <v>32.14</v>
      </c>
      <c r="O6" s="84" t="s">
        <v>152</v>
      </c>
      <c r="P6" s="77"/>
      <c r="Q6" s="77"/>
      <c r="R6" s="78">
        <v>179</v>
      </c>
      <c r="S6" s="33"/>
    </row>
    <row r="7" spans="1:19" ht="12.75">
      <c r="A7" s="69" t="s">
        <v>157</v>
      </c>
      <c r="B7" s="69" t="s">
        <v>158</v>
      </c>
      <c r="C7" s="70" t="s">
        <v>33</v>
      </c>
      <c r="D7" s="81">
        <v>7.3</v>
      </c>
      <c r="E7" s="81">
        <v>7.3</v>
      </c>
      <c r="F7" s="81">
        <v>7.5</v>
      </c>
      <c r="G7" s="72">
        <f t="shared" si="0"/>
        <v>7.366666666666667</v>
      </c>
      <c r="H7" s="82">
        <v>7.8</v>
      </c>
      <c r="I7" s="82">
        <v>7.7</v>
      </c>
      <c r="J7" s="82">
        <v>7.6</v>
      </c>
      <c r="K7" s="82">
        <v>7.6</v>
      </c>
      <c r="L7" s="83">
        <f t="shared" si="1"/>
        <v>7.675000000000001</v>
      </c>
      <c r="M7" s="75">
        <f t="shared" si="2"/>
        <v>7.520833333333334</v>
      </c>
      <c r="N7" s="85"/>
      <c r="O7" s="85"/>
      <c r="P7" s="77"/>
      <c r="Q7" s="77"/>
      <c r="R7" s="78">
        <v>156</v>
      </c>
      <c r="S7" s="33"/>
    </row>
    <row r="8" spans="1:19" ht="12.75">
      <c r="A8" s="79" t="s">
        <v>159</v>
      </c>
      <c r="B8" s="79" t="s">
        <v>160</v>
      </c>
      <c r="C8" s="80" t="s">
        <v>154</v>
      </c>
      <c r="D8" s="81">
        <v>7.31</v>
      </c>
      <c r="E8" s="81">
        <v>7.22</v>
      </c>
      <c r="F8" s="81">
        <v>8.17</v>
      </c>
      <c r="G8" s="72">
        <f t="shared" si="0"/>
        <v>7.566666666666666</v>
      </c>
      <c r="H8" s="82">
        <v>7.95</v>
      </c>
      <c r="I8" s="82">
        <v>7.85</v>
      </c>
      <c r="J8" s="82">
        <v>7.67</v>
      </c>
      <c r="K8" s="82">
        <v>7.82</v>
      </c>
      <c r="L8" s="83">
        <f t="shared" si="1"/>
        <v>7.8225</v>
      </c>
      <c r="M8" s="75">
        <f t="shared" si="2"/>
        <v>7.694583333333333</v>
      </c>
      <c r="N8" s="84">
        <v>31.22</v>
      </c>
      <c r="O8" s="84" t="s">
        <v>152</v>
      </c>
      <c r="P8" s="77">
        <v>220</v>
      </c>
      <c r="Q8" s="77" t="s">
        <v>161</v>
      </c>
      <c r="R8" s="78">
        <v>127</v>
      </c>
      <c r="S8" s="33"/>
    </row>
    <row r="9" spans="1:19" ht="12.75">
      <c r="A9" s="69" t="s">
        <v>162</v>
      </c>
      <c r="B9" s="69" t="s">
        <v>163</v>
      </c>
      <c r="C9" s="70" t="s">
        <v>164</v>
      </c>
      <c r="D9" s="71">
        <v>7.13</v>
      </c>
      <c r="E9" s="71">
        <v>7.08</v>
      </c>
      <c r="F9" s="71">
        <v>7.62</v>
      </c>
      <c r="G9" s="72">
        <f t="shared" si="0"/>
        <v>7.276666666666667</v>
      </c>
      <c r="H9" s="73">
        <v>7.96</v>
      </c>
      <c r="I9" s="73">
        <v>8.12</v>
      </c>
      <c r="J9" s="73">
        <v>7.64</v>
      </c>
      <c r="K9" s="73">
        <v>8.05</v>
      </c>
      <c r="L9" s="83">
        <f t="shared" si="1"/>
        <v>7.9425</v>
      </c>
      <c r="M9" s="75">
        <f t="shared" si="2"/>
        <v>7.609583333333333</v>
      </c>
      <c r="N9" s="76">
        <v>31.21</v>
      </c>
      <c r="O9" s="76" t="s">
        <v>152</v>
      </c>
      <c r="P9" s="77">
        <v>180</v>
      </c>
      <c r="Q9" s="77" t="s">
        <v>148</v>
      </c>
      <c r="R9" s="78">
        <v>192</v>
      </c>
      <c r="S9" s="33"/>
    </row>
    <row r="10" spans="1:19" ht="12.75">
      <c r="A10" s="86" t="s">
        <v>165</v>
      </c>
      <c r="B10" s="86" t="s">
        <v>166</v>
      </c>
      <c r="C10" s="80" t="s">
        <v>3</v>
      </c>
      <c r="D10" s="87">
        <v>6.16</v>
      </c>
      <c r="E10" s="87">
        <v>6.29</v>
      </c>
      <c r="F10" s="87">
        <v>7.58</v>
      </c>
      <c r="G10" s="72">
        <f t="shared" si="0"/>
        <v>6.676666666666667</v>
      </c>
      <c r="H10" s="88">
        <v>8.08</v>
      </c>
      <c r="I10" s="88">
        <v>7.92</v>
      </c>
      <c r="J10" s="88">
        <v>7.98</v>
      </c>
      <c r="K10" s="88">
        <v>7.86</v>
      </c>
      <c r="L10" s="83">
        <f t="shared" si="1"/>
        <v>7.96</v>
      </c>
      <c r="M10" s="75">
        <f t="shared" si="2"/>
        <v>7.318333333333333</v>
      </c>
      <c r="N10" s="84">
        <v>31.3</v>
      </c>
      <c r="O10" s="84" t="s">
        <v>152</v>
      </c>
      <c r="P10" s="77"/>
      <c r="Q10" s="77"/>
      <c r="R10" s="89"/>
      <c r="S10" s="33"/>
    </row>
    <row r="11" spans="1:19" ht="12.75">
      <c r="A11" s="79" t="s">
        <v>4</v>
      </c>
      <c r="B11" s="79" t="s">
        <v>167</v>
      </c>
      <c r="C11" s="80" t="s">
        <v>168</v>
      </c>
      <c r="D11" s="87">
        <v>6.87</v>
      </c>
      <c r="E11" s="87">
        <v>6.7</v>
      </c>
      <c r="F11" s="87">
        <v>7.33</v>
      </c>
      <c r="G11" s="72">
        <f t="shared" si="0"/>
        <v>6.966666666666666</v>
      </c>
      <c r="H11" s="88">
        <v>8.02</v>
      </c>
      <c r="I11" s="88">
        <v>8.04</v>
      </c>
      <c r="J11" s="88">
        <v>7.92</v>
      </c>
      <c r="K11" s="88">
        <v>7.96</v>
      </c>
      <c r="L11" s="83">
        <f t="shared" si="1"/>
        <v>7.984999999999999</v>
      </c>
      <c r="M11" s="75">
        <f t="shared" si="2"/>
        <v>7.475833333333332</v>
      </c>
      <c r="N11" s="84">
        <v>31.6</v>
      </c>
      <c r="O11" s="84" t="s">
        <v>152</v>
      </c>
      <c r="P11" s="77"/>
      <c r="Q11" s="77"/>
      <c r="R11" s="78">
        <v>123</v>
      </c>
      <c r="S11" s="33"/>
    </row>
    <row r="12" spans="1:19" ht="12.75">
      <c r="A12" s="90" t="s">
        <v>6</v>
      </c>
      <c r="B12" s="91" t="s">
        <v>169</v>
      </c>
      <c r="C12" s="92" t="s">
        <v>170</v>
      </c>
      <c r="D12" s="93">
        <v>6.87</v>
      </c>
      <c r="E12" s="93">
        <v>6.29</v>
      </c>
      <c r="F12" s="93">
        <v>7.79</v>
      </c>
      <c r="G12" s="64">
        <f t="shared" si="0"/>
        <v>6.983333333333333</v>
      </c>
      <c r="H12" s="93">
        <v>8.04</v>
      </c>
      <c r="I12" s="93">
        <v>8.2</v>
      </c>
      <c r="J12" s="93">
        <v>7.86</v>
      </c>
      <c r="K12" s="93">
        <v>8.07</v>
      </c>
      <c r="L12" s="94">
        <f t="shared" si="1"/>
        <v>8.0425</v>
      </c>
      <c r="M12" s="66">
        <f t="shared" si="2"/>
        <v>7.512916666666667</v>
      </c>
      <c r="N12" s="93">
        <v>31.11</v>
      </c>
      <c r="O12" s="93" t="s">
        <v>152</v>
      </c>
      <c r="P12" s="95">
        <v>180</v>
      </c>
      <c r="Q12" s="95" t="s">
        <v>148</v>
      </c>
      <c r="R12" s="96">
        <v>122</v>
      </c>
      <c r="S12" s="97">
        <v>175</v>
      </c>
    </row>
    <row r="13" spans="1:19" ht="12.75">
      <c r="A13" s="79" t="s">
        <v>6</v>
      </c>
      <c r="B13" s="79" t="s">
        <v>169</v>
      </c>
      <c r="C13" s="80" t="s">
        <v>168</v>
      </c>
      <c r="D13" s="87">
        <v>6.58</v>
      </c>
      <c r="E13" s="87">
        <v>6.06</v>
      </c>
      <c r="F13" s="87">
        <v>7.65</v>
      </c>
      <c r="G13" s="72">
        <f t="shared" si="0"/>
        <v>6.763333333333333</v>
      </c>
      <c r="H13" s="88">
        <v>8.1</v>
      </c>
      <c r="I13" s="88">
        <v>8.16</v>
      </c>
      <c r="J13" s="88">
        <v>8.02</v>
      </c>
      <c r="K13" s="88">
        <v>8.12</v>
      </c>
      <c r="L13" s="83">
        <f t="shared" si="1"/>
        <v>8.1</v>
      </c>
      <c r="M13" s="75">
        <f t="shared" si="2"/>
        <v>7.431666666666667</v>
      </c>
      <c r="N13" s="84">
        <v>31.29</v>
      </c>
      <c r="O13" s="84" t="s">
        <v>152</v>
      </c>
      <c r="P13" s="77">
        <v>180</v>
      </c>
      <c r="Q13" s="77" t="s">
        <v>148</v>
      </c>
      <c r="R13" s="78">
        <v>122</v>
      </c>
      <c r="S13" s="33"/>
    </row>
    <row r="14" spans="1:19" ht="12.75">
      <c r="A14" s="61" t="s">
        <v>4</v>
      </c>
      <c r="B14" s="61" t="s">
        <v>34</v>
      </c>
      <c r="C14" s="62" t="s">
        <v>33</v>
      </c>
      <c r="D14" s="63">
        <v>7.77</v>
      </c>
      <c r="E14" s="63">
        <v>7.61</v>
      </c>
      <c r="F14" s="63">
        <v>8.38</v>
      </c>
      <c r="G14" s="64">
        <f t="shared" si="3"/>
        <v>7.919999999999999</v>
      </c>
      <c r="H14" s="63">
        <v>8.1</v>
      </c>
      <c r="I14" s="63">
        <v>8.06</v>
      </c>
      <c r="J14" s="63">
        <v>8.5</v>
      </c>
      <c r="K14" s="63">
        <v>7.8</v>
      </c>
      <c r="L14" s="98">
        <f t="shared" si="1"/>
        <v>8.115</v>
      </c>
      <c r="M14" s="66">
        <f t="shared" si="2"/>
        <v>8.0175</v>
      </c>
      <c r="N14" s="99">
        <v>31.94</v>
      </c>
      <c r="O14" s="63" t="s">
        <v>152</v>
      </c>
      <c r="P14" s="67"/>
      <c r="Q14" s="67"/>
      <c r="R14" s="68">
        <v>153</v>
      </c>
      <c r="S14" s="33"/>
    </row>
    <row r="15" spans="1:19" ht="12.75">
      <c r="A15" s="100" t="s">
        <v>39</v>
      </c>
      <c r="B15" s="100" t="s">
        <v>171</v>
      </c>
      <c r="C15" s="101" t="s">
        <v>33</v>
      </c>
      <c r="D15" s="102">
        <v>7.2</v>
      </c>
      <c r="E15" s="102">
        <v>7</v>
      </c>
      <c r="F15" s="102">
        <v>7.8</v>
      </c>
      <c r="G15" s="64">
        <f>AVERAGE(D15:F15)</f>
        <v>7.333333333333333</v>
      </c>
      <c r="H15" s="102">
        <v>8.1</v>
      </c>
      <c r="I15" s="102">
        <v>8.4</v>
      </c>
      <c r="J15" s="102">
        <v>8</v>
      </c>
      <c r="K15" s="102">
        <v>8.1</v>
      </c>
      <c r="L15" s="98">
        <f t="shared" si="1"/>
        <v>8.15</v>
      </c>
      <c r="M15" s="66">
        <f t="shared" si="2"/>
        <v>7.741666666666667</v>
      </c>
      <c r="N15" s="103"/>
      <c r="O15" s="103"/>
      <c r="P15" s="103"/>
      <c r="Q15" s="103"/>
      <c r="R15" s="104">
        <v>191</v>
      </c>
      <c r="S15" s="33"/>
    </row>
    <row r="16" spans="1:19" ht="12.75">
      <c r="A16" s="105" t="s">
        <v>172</v>
      </c>
      <c r="B16" s="105" t="s">
        <v>173</v>
      </c>
      <c r="C16" s="106" t="s">
        <v>154</v>
      </c>
      <c r="D16" s="62">
        <v>7.15</v>
      </c>
      <c r="E16" s="62">
        <v>7.16</v>
      </c>
      <c r="F16" s="62">
        <v>8.47</v>
      </c>
      <c r="G16" s="64">
        <f t="shared" si="3"/>
        <v>7.593333333333334</v>
      </c>
      <c r="H16" s="62">
        <v>8.45</v>
      </c>
      <c r="I16" s="62">
        <v>8.21</v>
      </c>
      <c r="J16" s="62">
        <v>8.27</v>
      </c>
      <c r="K16" s="62">
        <v>8.22</v>
      </c>
      <c r="L16" s="98">
        <f t="shared" si="1"/>
        <v>8.2875</v>
      </c>
      <c r="M16" s="66">
        <f t="shared" si="2"/>
        <v>7.940416666666667</v>
      </c>
      <c r="N16" s="93">
        <v>30.99</v>
      </c>
      <c r="O16" s="62">
        <v>31.67</v>
      </c>
      <c r="P16" s="67">
        <v>180</v>
      </c>
      <c r="Q16" s="67" t="s">
        <v>161</v>
      </c>
      <c r="R16" s="68">
        <v>238</v>
      </c>
      <c r="S16" s="33"/>
    </row>
    <row r="17" spans="1:19" ht="12.75">
      <c r="A17" s="69" t="s">
        <v>29</v>
      </c>
      <c r="B17" s="69" t="s">
        <v>174</v>
      </c>
      <c r="C17" s="107" t="s">
        <v>175</v>
      </c>
      <c r="D17" s="108">
        <v>7.04</v>
      </c>
      <c r="E17" s="108">
        <v>6.47</v>
      </c>
      <c r="F17" s="108">
        <v>8.44</v>
      </c>
      <c r="G17" s="72">
        <f t="shared" si="3"/>
        <v>7.316666666666666</v>
      </c>
      <c r="H17" s="109">
        <v>8.42</v>
      </c>
      <c r="I17" s="109">
        <v>8.36</v>
      </c>
      <c r="J17" s="109">
        <v>8.18</v>
      </c>
      <c r="K17" s="109">
        <v>8.38</v>
      </c>
      <c r="L17" s="83">
        <f t="shared" si="1"/>
        <v>8.335</v>
      </c>
      <c r="M17" s="75">
        <f t="shared" si="2"/>
        <v>7.825833333333334</v>
      </c>
      <c r="N17" s="76">
        <v>30.98</v>
      </c>
      <c r="O17" s="110">
        <v>32.23</v>
      </c>
      <c r="P17" s="77">
        <v>140</v>
      </c>
      <c r="Q17" s="77" t="s">
        <v>148</v>
      </c>
      <c r="R17" s="78">
        <v>199</v>
      </c>
      <c r="S17" s="111">
        <v>125</v>
      </c>
    </row>
    <row r="18" spans="1:19" ht="12.75">
      <c r="A18" s="91" t="s">
        <v>6</v>
      </c>
      <c r="B18" s="91" t="s">
        <v>35</v>
      </c>
      <c r="C18" s="92" t="s">
        <v>33</v>
      </c>
      <c r="D18" s="112">
        <v>7.3</v>
      </c>
      <c r="E18" s="112">
        <v>7.2</v>
      </c>
      <c r="F18" s="112">
        <v>8.2</v>
      </c>
      <c r="G18" s="64">
        <f t="shared" si="3"/>
        <v>7.566666666666666</v>
      </c>
      <c r="H18" s="112">
        <v>8.4</v>
      </c>
      <c r="I18" s="112">
        <v>8.2</v>
      </c>
      <c r="J18" s="112">
        <v>8.5</v>
      </c>
      <c r="K18" s="112">
        <v>8.3</v>
      </c>
      <c r="L18" s="64">
        <f t="shared" si="1"/>
        <v>8.350000000000001</v>
      </c>
      <c r="M18" s="66">
        <f t="shared" si="2"/>
        <v>7.958333333333334</v>
      </c>
      <c r="N18" s="95"/>
      <c r="O18" s="95"/>
      <c r="P18" s="95"/>
      <c r="Q18" s="95"/>
      <c r="R18" s="96">
        <v>171</v>
      </c>
      <c r="S18" s="33"/>
    </row>
    <row r="19" spans="1:19" ht="12.75">
      <c r="A19" s="69" t="s">
        <v>37</v>
      </c>
      <c r="B19" s="69" t="s">
        <v>55</v>
      </c>
      <c r="C19" s="70" t="s">
        <v>33</v>
      </c>
      <c r="D19" s="81">
        <v>7.6</v>
      </c>
      <c r="E19" s="81">
        <v>8.2</v>
      </c>
      <c r="F19" s="81">
        <v>7.7</v>
      </c>
      <c r="G19" s="72">
        <f t="shared" si="3"/>
        <v>7.833333333333333</v>
      </c>
      <c r="H19" s="82">
        <v>8.2</v>
      </c>
      <c r="I19" s="82">
        <v>8.8</v>
      </c>
      <c r="J19" s="82">
        <v>8.1</v>
      </c>
      <c r="K19" s="82">
        <v>8.3</v>
      </c>
      <c r="L19" s="113">
        <f t="shared" si="1"/>
        <v>8.350000000000001</v>
      </c>
      <c r="M19" s="75">
        <f t="shared" si="2"/>
        <v>8.091666666666667</v>
      </c>
      <c r="N19" s="85"/>
      <c r="O19" s="85"/>
      <c r="P19" s="77">
        <v>220</v>
      </c>
      <c r="Q19" s="77" t="s">
        <v>148</v>
      </c>
      <c r="R19" s="78">
        <v>175</v>
      </c>
      <c r="S19" s="33"/>
    </row>
    <row r="20" spans="1:19" ht="12.75">
      <c r="A20" s="69" t="s">
        <v>27</v>
      </c>
      <c r="B20" s="69" t="s">
        <v>176</v>
      </c>
      <c r="C20" s="107" t="s">
        <v>154</v>
      </c>
      <c r="D20" s="108">
        <v>7.27</v>
      </c>
      <c r="E20" s="108">
        <v>7.22</v>
      </c>
      <c r="F20" s="108">
        <v>8.52</v>
      </c>
      <c r="G20" s="72">
        <f t="shared" si="3"/>
        <v>7.669999999999999</v>
      </c>
      <c r="H20" s="109">
        <v>8.47</v>
      </c>
      <c r="I20" s="109">
        <v>8.62</v>
      </c>
      <c r="J20" s="109">
        <v>8.26</v>
      </c>
      <c r="K20" s="109">
        <v>8.44</v>
      </c>
      <c r="L20" s="83">
        <f t="shared" si="1"/>
        <v>8.4475</v>
      </c>
      <c r="M20" s="75">
        <f t="shared" si="2"/>
        <v>8.05875</v>
      </c>
      <c r="N20" s="110">
        <v>30.81</v>
      </c>
      <c r="O20" s="110">
        <v>32.42</v>
      </c>
      <c r="P20" s="77">
        <v>140</v>
      </c>
      <c r="Q20" s="77" t="s">
        <v>148</v>
      </c>
      <c r="R20" s="114">
        <v>249</v>
      </c>
      <c r="S20" s="33"/>
    </row>
    <row r="21" spans="1:19" ht="12.75">
      <c r="A21" s="69" t="s">
        <v>27</v>
      </c>
      <c r="B21" s="69" t="s">
        <v>28</v>
      </c>
      <c r="C21" s="70" t="s">
        <v>33</v>
      </c>
      <c r="D21" s="81">
        <v>6.17</v>
      </c>
      <c r="E21" s="81">
        <v>7.72</v>
      </c>
      <c r="F21" s="81">
        <v>8.44</v>
      </c>
      <c r="G21" s="72">
        <f t="shared" si="3"/>
        <v>7.4433333333333325</v>
      </c>
      <c r="H21" s="82">
        <v>8.68</v>
      </c>
      <c r="I21" s="82">
        <v>8.8</v>
      </c>
      <c r="J21" s="82">
        <v>8.48</v>
      </c>
      <c r="K21" s="82">
        <v>8.65</v>
      </c>
      <c r="L21" s="83">
        <f t="shared" si="1"/>
        <v>8.6525</v>
      </c>
      <c r="M21" s="75">
        <f t="shared" si="2"/>
        <v>8.047916666666666</v>
      </c>
      <c r="N21" s="84">
        <v>31.54</v>
      </c>
      <c r="O21" s="84" t="s">
        <v>152</v>
      </c>
      <c r="P21" s="77"/>
      <c r="Q21" s="77"/>
      <c r="R21" s="114">
        <v>249</v>
      </c>
      <c r="S21" s="33"/>
    </row>
    <row r="22" spans="1:19" ht="12.75">
      <c r="A22" s="69" t="s">
        <v>29</v>
      </c>
      <c r="B22" s="69" t="s">
        <v>174</v>
      </c>
      <c r="C22" s="70" t="s">
        <v>33</v>
      </c>
      <c r="D22" s="81">
        <v>7.7</v>
      </c>
      <c r="E22" s="81">
        <v>8</v>
      </c>
      <c r="F22" s="81">
        <v>8.3</v>
      </c>
      <c r="G22" s="72">
        <f t="shared" si="3"/>
        <v>8</v>
      </c>
      <c r="H22" s="82">
        <v>9.2</v>
      </c>
      <c r="I22" s="82">
        <v>9.2</v>
      </c>
      <c r="J22" s="82">
        <v>9</v>
      </c>
      <c r="K22" s="82">
        <v>8.5</v>
      </c>
      <c r="L22" s="113">
        <f t="shared" si="1"/>
        <v>8.975</v>
      </c>
      <c r="M22" s="75">
        <f t="shared" si="2"/>
        <v>8.4875</v>
      </c>
      <c r="N22" s="85"/>
      <c r="O22" s="85"/>
      <c r="P22" s="77"/>
      <c r="Q22" s="77"/>
      <c r="R22" s="78">
        <v>199</v>
      </c>
      <c r="S22" s="33"/>
    </row>
    <row r="23" spans="1:19" ht="12.75">
      <c r="A23" s="61" t="s">
        <v>0</v>
      </c>
      <c r="B23" s="61" t="s">
        <v>177</v>
      </c>
      <c r="C23" s="62" t="s">
        <v>33</v>
      </c>
      <c r="D23" s="63">
        <v>8.1</v>
      </c>
      <c r="E23" s="63">
        <v>7.8</v>
      </c>
      <c r="F23" s="63">
        <v>8.3</v>
      </c>
      <c r="G23" s="64">
        <f t="shared" si="3"/>
        <v>8.066666666666666</v>
      </c>
      <c r="H23" s="63">
        <v>9.2</v>
      </c>
      <c r="I23" s="63">
        <v>9.1</v>
      </c>
      <c r="J23" s="63">
        <v>9.2</v>
      </c>
      <c r="K23" s="63">
        <v>9.2</v>
      </c>
      <c r="L23" s="98">
        <f t="shared" si="1"/>
        <v>9.174999999999999</v>
      </c>
      <c r="M23" s="66">
        <f t="shared" si="2"/>
        <v>8.620833333333334</v>
      </c>
      <c r="N23" s="67"/>
      <c r="O23" s="67"/>
      <c r="P23" s="67"/>
      <c r="Q23" s="67"/>
      <c r="R23" s="68">
        <v>211</v>
      </c>
      <c r="S23" s="33"/>
    </row>
    <row r="24" spans="1:19" ht="12.75">
      <c r="A24" s="69" t="s">
        <v>27</v>
      </c>
      <c r="B24" s="69" t="s">
        <v>178</v>
      </c>
      <c r="C24" s="70" t="s">
        <v>33</v>
      </c>
      <c r="D24" s="81">
        <v>7</v>
      </c>
      <c r="E24" s="81">
        <v>8.2</v>
      </c>
      <c r="F24" s="81">
        <v>8.5</v>
      </c>
      <c r="G24" s="72">
        <f t="shared" si="3"/>
        <v>7.8999999999999995</v>
      </c>
      <c r="H24" s="82">
        <v>9.3</v>
      </c>
      <c r="I24" s="82">
        <v>9.5</v>
      </c>
      <c r="J24" s="82">
        <v>9.4</v>
      </c>
      <c r="K24" s="82">
        <v>8.8</v>
      </c>
      <c r="L24" s="113">
        <f t="shared" si="1"/>
        <v>9.25</v>
      </c>
      <c r="M24" s="75">
        <f t="shared" si="2"/>
        <v>8.575</v>
      </c>
      <c r="N24" s="85"/>
      <c r="O24" s="85"/>
      <c r="P24" s="77"/>
      <c r="Q24" s="77"/>
      <c r="R24" s="114">
        <v>249</v>
      </c>
      <c r="S24" s="33"/>
    </row>
    <row r="25" spans="1:19" ht="12.75">
      <c r="A25" s="61" t="s">
        <v>6</v>
      </c>
      <c r="B25" s="61" t="s">
        <v>179</v>
      </c>
      <c r="C25" s="62" t="s">
        <v>33</v>
      </c>
      <c r="D25" s="63">
        <v>7</v>
      </c>
      <c r="E25" s="63">
        <v>6.7</v>
      </c>
      <c r="F25" s="63">
        <v>9.1</v>
      </c>
      <c r="G25" s="64">
        <f t="shared" si="3"/>
        <v>7.599999999999999</v>
      </c>
      <c r="H25" s="63">
        <v>9.4</v>
      </c>
      <c r="I25" s="63">
        <v>9.6</v>
      </c>
      <c r="J25" s="63">
        <v>9.2</v>
      </c>
      <c r="K25" s="63">
        <v>9.6</v>
      </c>
      <c r="L25" s="98">
        <f t="shared" si="1"/>
        <v>9.45</v>
      </c>
      <c r="M25" s="66">
        <f t="shared" si="2"/>
        <v>8.524999999999999</v>
      </c>
      <c r="N25" s="67"/>
      <c r="O25" s="67"/>
      <c r="P25" s="67"/>
      <c r="Q25" s="67"/>
      <c r="R25" s="68">
        <v>107</v>
      </c>
      <c r="S25" s="33"/>
    </row>
    <row r="26" spans="1:19" ht="12.75">
      <c r="A26" s="61" t="s">
        <v>6</v>
      </c>
      <c r="B26" s="61" t="s">
        <v>7</v>
      </c>
      <c r="C26" s="62" t="s">
        <v>154</v>
      </c>
      <c r="D26" s="63">
        <v>7</v>
      </c>
      <c r="E26" s="63">
        <v>6.7</v>
      </c>
      <c r="F26" s="63">
        <v>9.1</v>
      </c>
      <c r="G26" s="64">
        <f>AVERAGE(D26:F26)</f>
        <v>7.599999999999999</v>
      </c>
      <c r="H26" s="63">
        <v>9.4</v>
      </c>
      <c r="I26" s="63">
        <v>9.6</v>
      </c>
      <c r="J26" s="63">
        <v>9.2</v>
      </c>
      <c r="K26" s="63">
        <v>9.6</v>
      </c>
      <c r="L26" s="98">
        <f>AVERAGE(H26:K26)</f>
        <v>9.45</v>
      </c>
      <c r="M26" s="66">
        <f>AVERAGE(L26,G26)</f>
        <v>8.524999999999999</v>
      </c>
      <c r="N26" s="67"/>
      <c r="O26" s="67"/>
      <c r="P26" s="67"/>
      <c r="Q26" s="67"/>
      <c r="R26" s="68">
        <v>189</v>
      </c>
      <c r="S26" s="33"/>
    </row>
    <row r="27" spans="4:19" ht="12.75">
      <c r="D27" s="33"/>
      <c r="E27" s="33"/>
      <c r="F27" s="33"/>
      <c r="G27" s="33"/>
      <c r="H27" s="33"/>
      <c r="I27" s="33"/>
      <c r="J27" s="33"/>
      <c r="K27" s="33"/>
      <c r="L27" s="33"/>
      <c r="M27" s="33"/>
      <c r="N27" s="33"/>
      <c r="O27" s="33"/>
      <c r="P27" s="33"/>
      <c r="Q27" s="33"/>
      <c r="R27" s="33"/>
      <c r="S27" s="33"/>
    </row>
    <row r="28" spans="17:19" ht="12.75">
      <c r="Q28" s="33"/>
      <c r="R28" s="33"/>
      <c r="S28" s="33"/>
    </row>
    <row r="30" ht="12.75">
      <c r="F30" s="34" t="s">
        <v>180</v>
      </c>
    </row>
    <row r="31" spans="1:4" ht="12.75">
      <c r="A31" s="54" t="s">
        <v>181</v>
      </c>
      <c r="B31" s="54"/>
      <c r="C31" s="54" t="s">
        <v>182</v>
      </c>
      <c r="D31" s="54" t="s">
        <v>183</v>
      </c>
    </row>
    <row r="32" spans="1:8" ht="12.75">
      <c r="A32" s="54" t="s">
        <v>6</v>
      </c>
      <c r="B32" s="54" t="s">
        <v>179</v>
      </c>
      <c r="C32" s="116">
        <v>107</v>
      </c>
      <c r="D32" s="54" t="s">
        <v>184</v>
      </c>
      <c r="F32" s="117"/>
      <c r="H32" s="34" t="s">
        <v>409</v>
      </c>
    </row>
    <row r="33" spans="1:6" ht="12.75">
      <c r="A33" s="54" t="s">
        <v>4</v>
      </c>
      <c r="B33" s="54" t="s">
        <v>185</v>
      </c>
      <c r="C33" s="116">
        <v>125</v>
      </c>
      <c r="D33" s="54" t="s">
        <v>186</v>
      </c>
      <c r="F33" s="118"/>
    </row>
    <row r="34" spans="1:8" ht="12.75">
      <c r="A34" s="54" t="s">
        <v>0</v>
      </c>
      <c r="B34" s="54" t="s">
        <v>52</v>
      </c>
      <c r="C34" s="116">
        <v>128</v>
      </c>
      <c r="F34" s="117"/>
      <c r="H34" s="34" t="s">
        <v>410</v>
      </c>
    </row>
    <row r="35" spans="1:6" ht="12.75">
      <c r="A35" s="54" t="s">
        <v>6</v>
      </c>
      <c r="B35" s="54" t="s">
        <v>187</v>
      </c>
      <c r="C35" s="116">
        <v>140</v>
      </c>
      <c r="D35" s="54"/>
      <c r="F35" s="119"/>
    </row>
    <row r="36" spans="1:8" ht="12.75">
      <c r="A36" s="54" t="s">
        <v>157</v>
      </c>
      <c r="B36" s="54" t="s">
        <v>158</v>
      </c>
      <c r="C36" s="116">
        <v>154</v>
      </c>
      <c r="D36" s="54"/>
      <c r="F36" s="118"/>
      <c r="H36" s="34" t="s">
        <v>411</v>
      </c>
    </row>
    <row r="37" spans="1:6" ht="12.75">
      <c r="A37" s="54" t="s">
        <v>37</v>
      </c>
      <c r="B37" s="54" t="s">
        <v>55</v>
      </c>
      <c r="C37" s="120">
        <v>163</v>
      </c>
      <c r="D37" s="54" t="s">
        <v>188</v>
      </c>
      <c r="F37" s="118"/>
    </row>
    <row r="38" spans="1:8" ht="12.75">
      <c r="A38" s="54" t="s">
        <v>6</v>
      </c>
      <c r="B38" s="54" t="s">
        <v>189</v>
      </c>
      <c r="C38" s="116">
        <v>171</v>
      </c>
      <c r="D38" s="54"/>
      <c r="F38" s="118"/>
      <c r="H38" s="34" t="s">
        <v>412</v>
      </c>
    </row>
    <row r="39" spans="1:8" ht="12.75">
      <c r="A39" s="54" t="s">
        <v>4</v>
      </c>
      <c r="B39" s="54" t="s">
        <v>190</v>
      </c>
      <c r="C39" s="116">
        <v>179</v>
      </c>
      <c r="D39" s="54" t="s">
        <v>191</v>
      </c>
      <c r="F39" s="117"/>
      <c r="H39" s="34" t="s">
        <v>413</v>
      </c>
    </row>
    <row r="40" spans="1:8" ht="12.75">
      <c r="A40" s="54" t="s">
        <v>6</v>
      </c>
      <c r="B40" s="54" t="s">
        <v>192</v>
      </c>
      <c r="C40" s="120">
        <v>189</v>
      </c>
      <c r="D40" s="54" t="s">
        <v>193</v>
      </c>
      <c r="F40" s="119"/>
      <c r="H40" s="34" t="s">
        <v>414</v>
      </c>
    </row>
    <row r="41" spans="1:8" ht="12.75">
      <c r="A41" s="54" t="s">
        <v>0</v>
      </c>
      <c r="B41" s="54" t="s">
        <v>194</v>
      </c>
      <c r="C41" s="116">
        <v>207</v>
      </c>
      <c r="D41" s="54"/>
      <c r="F41" s="117"/>
      <c r="H41" s="34" t="s">
        <v>415</v>
      </c>
    </row>
    <row r="42" spans="1:8" ht="12.75">
      <c r="A42" s="54" t="s">
        <v>29</v>
      </c>
      <c r="B42" s="54" t="s">
        <v>195</v>
      </c>
      <c r="C42" s="116">
        <v>216</v>
      </c>
      <c r="D42" s="54"/>
      <c r="F42" s="117"/>
      <c r="H42" s="34" t="s">
        <v>416</v>
      </c>
    </row>
    <row r="43" spans="1:8" ht="12.75">
      <c r="A43" s="54" t="s">
        <v>0</v>
      </c>
      <c r="B43" s="54" t="s">
        <v>50</v>
      </c>
      <c r="C43" s="116">
        <v>230</v>
      </c>
      <c r="D43" s="54"/>
      <c r="F43" s="117"/>
      <c r="H43" s="34" t="s">
        <v>417</v>
      </c>
    </row>
    <row r="44" spans="1:6" ht="12.75">
      <c r="A44" s="54" t="s">
        <v>27</v>
      </c>
      <c r="B44" s="54" t="s">
        <v>196</v>
      </c>
      <c r="C44" s="116">
        <v>239</v>
      </c>
      <c r="D44" s="54"/>
      <c r="F44" s="117"/>
    </row>
    <row r="45" spans="6:8" ht="24" customHeight="1">
      <c r="F45" s="119"/>
      <c r="H45" s="34" t="s">
        <v>418</v>
      </c>
    </row>
    <row r="46" spans="1:6" ht="12.75">
      <c r="A46" s="54" t="s">
        <v>157</v>
      </c>
      <c r="B46" s="54" t="s">
        <v>197</v>
      </c>
      <c r="C46" s="121"/>
      <c r="F46" s="119"/>
    </row>
    <row r="47" spans="1:8" ht="12.75">
      <c r="A47" s="54" t="s">
        <v>0</v>
      </c>
      <c r="B47" s="54" t="s">
        <v>198</v>
      </c>
      <c r="C47" s="122"/>
      <c r="F47" s="118"/>
      <c r="H47" s="34" t="s">
        <v>419</v>
      </c>
    </row>
    <row r="48" spans="1:6" ht="12.75">
      <c r="A48" s="54" t="s">
        <v>157</v>
      </c>
      <c r="B48" s="54" t="s">
        <v>199</v>
      </c>
      <c r="F48" s="119"/>
    </row>
    <row r="49" spans="3:8" ht="12.75">
      <c r="C49" s="121"/>
      <c r="F49" s="117"/>
      <c r="H49" s="34" t="s">
        <v>410</v>
      </c>
    </row>
    <row r="50" ht="12.75">
      <c r="H50" s="34" t="s">
        <v>420</v>
      </c>
    </row>
    <row r="51" ht="12.75">
      <c r="H51" s="34" t="s">
        <v>421</v>
      </c>
    </row>
    <row r="52" spans="2:8" ht="12.75">
      <c r="B52" s="123"/>
      <c r="H52" s="34" t="s">
        <v>422</v>
      </c>
    </row>
    <row r="53" spans="2:8" ht="12.75">
      <c r="B53" s="124"/>
      <c r="H53" s="34" t="s">
        <v>423</v>
      </c>
    </row>
    <row r="54" spans="2:4" ht="12.75">
      <c r="B54" s="124"/>
      <c r="C54" s="33" t="s">
        <v>200</v>
      </c>
      <c r="D54" s="33" t="s">
        <v>201</v>
      </c>
    </row>
    <row r="55" ht="12.75">
      <c r="B55" s="124"/>
    </row>
    <row r="56" ht="12.75">
      <c r="B56" s="34"/>
    </row>
    <row r="57" ht="12.75">
      <c r="B57" s="34"/>
    </row>
    <row r="58" ht="12.75">
      <c r="B58" s="34"/>
    </row>
    <row r="59" ht="12.75">
      <c r="B59" s="34"/>
    </row>
    <row r="60" ht="16.5" customHeight="1">
      <c r="B60" s="34"/>
    </row>
    <row r="61" ht="12.75">
      <c r="B61" s="34"/>
    </row>
    <row r="62" ht="12.75">
      <c r="B62" s="34"/>
    </row>
    <row r="63" ht="12.75">
      <c r="B63" s="34"/>
    </row>
    <row r="64" ht="12.75">
      <c r="B64" s="34"/>
    </row>
    <row r="65" ht="12.75">
      <c r="B65" s="34"/>
    </row>
    <row r="66" ht="16.5" customHeight="1">
      <c r="B66" s="34"/>
    </row>
    <row r="67" ht="12.75">
      <c r="B67" s="34"/>
    </row>
    <row r="68" ht="12.75">
      <c r="B68" s="34"/>
    </row>
  </sheetData>
  <autoFilter ref="A1:R26"/>
  <hyperlinks>
    <hyperlink ref="A16:C16" r:id="rId1" display="..\bridgestone/bs_s02_pp.htm"/>
    <hyperlink ref="A23:B23" r:id="rId2" display="..\bridgestone/bs_s02.htm"/>
    <hyperlink ref="A24:B24" r:id="rId3" display="..\michelin/mi_mxx3.htm"/>
    <hyperlink ref="A22:B22" r:id="rId4" display="..\pirelli/pi_pzero.htm"/>
    <hyperlink ref="A8:B8" r:id="rId5" display="..\sumitomo/su_htrz_2.htm"/>
    <hyperlink ref="A5:B5" r:id="rId6" display="..\goodyear/gy_f1_gsd2.htm"/>
    <hyperlink ref="A4:B4" r:id="rId7" display="..\pirelli/pi_p7000.htm"/>
    <hyperlink ref="A25:B25" r:id="rId8" display="..\yokohama/yo_nexus.htm"/>
    <hyperlink ref="A18:B18" r:id="rId9" display="..\yokohama/yo_avsi.htm"/>
    <hyperlink ref="A2:B2" r:id="rId10" display="..\yokohama/yo_s4z.htm"/>
    <hyperlink ref="A19:B19" r:id="rId11" display="..\firestone/fs_sz50.htm"/>
    <hyperlink ref="A15:B15" r:id="rId12" display="..\goodyear/gy_egsc.htm"/>
    <hyperlink ref="A7:B7" r:id="rId13" display="..\bfg/bf_tazr.htm"/>
    <hyperlink ref="A6:B6" r:id="rId14" display="..\dunlop/du_s9000.htm"/>
    <hyperlink ref="A14:B14" r:id="rId15" display="..\dunlop/du_s8000.htm"/>
    <hyperlink ref="A21:B21" r:id="rId16" display="..\michelin/mi_mxx3.htm"/>
    <hyperlink ref="A20:B20" r:id="rId17" display="..\michelin/mi_mxx3.htm"/>
    <hyperlink ref="B12" r:id="rId18" display="..\yokohama/yo_a520.htm"/>
    <hyperlink ref="A9" r:id="rId19" display="..\michelin/mi_sxgt.htm"/>
    <hyperlink ref="B9" r:id="rId20" display="..\michelin/mi_sxgt.htm"/>
    <hyperlink ref="A3" r:id="rId21" display="..\goodyear/gy_ehp.htm"/>
    <hyperlink ref="B3" r:id="rId22" display="..\goodyear/gy_ehp.htm"/>
    <hyperlink ref="A11:B11" r:id="rId23" display="..\dunlop/du_w10.htm"/>
    <hyperlink ref="A13:B13" r:id="rId24" display="..\yokohama/yo_a520.htm"/>
    <hyperlink ref="A12" r:id="rId25" display="..\yokohama/yo_nexus.htm"/>
    <hyperlink ref="A17:B17" r:id="rId26" display="..\pirelli/pi_pzero.htm"/>
  </hyperlinks>
  <printOptions horizontalCentered="1" verticalCentered="1"/>
  <pageMargins left="0.25" right="0.25" top="0.25" bottom="0.25" header="0" footer="0.25"/>
  <pageSetup blackAndWhite="1" fitToHeight="1" fitToWidth="1" horizontalDpi="300" verticalDpi="300" orientation="landscape" scale="63" r:id="rId27"/>
</worksheet>
</file>

<file path=xl/worksheets/sheet5.xml><?xml version="1.0" encoding="utf-8"?>
<worksheet xmlns="http://schemas.openxmlformats.org/spreadsheetml/2006/main" xmlns:r="http://schemas.openxmlformats.org/officeDocument/2006/relationships">
  <sheetPr>
    <pageSetUpPr fitToPage="1"/>
  </sheetPr>
  <dimension ref="A1:Z134"/>
  <sheetViews>
    <sheetView tabSelected="1" zoomScale="136" zoomScaleNormal="136" workbookViewId="0" topLeftCell="A1">
      <selection activeCell="R77" sqref="R77"/>
    </sheetView>
  </sheetViews>
  <sheetFormatPr defaultColWidth="9.140625" defaultRowHeight="12.75"/>
  <cols>
    <col min="1" max="1" width="26.28125" style="127" customWidth="1"/>
    <col min="2" max="2" width="16.8515625" style="138" customWidth="1"/>
    <col min="3" max="3" width="8.57421875" style="127" customWidth="1"/>
    <col min="4" max="4" width="8.7109375" style="127" customWidth="1"/>
    <col min="5" max="5" width="9.28125" style="127" customWidth="1"/>
    <col min="6" max="6" width="14.8515625" style="138" customWidth="1"/>
    <col min="7" max="7" width="11.00390625" style="127" customWidth="1"/>
    <col min="8" max="8" width="12.421875" style="138" customWidth="1"/>
    <col min="9" max="9" width="8.421875" style="138" customWidth="1"/>
    <col min="10" max="10" width="8.8515625" style="138" customWidth="1"/>
    <col min="11" max="11" width="9.7109375" style="138" customWidth="1"/>
    <col min="12" max="12" width="11.00390625" style="138" customWidth="1"/>
    <col min="13" max="13" width="11.00390625" style="127" customWidth="1"/>
    <col min="14" max="14" width="10.28125" style="127" customWidth="1"/>
    <col min="15" max="15" width="8.00390625" style="127" customWidth="1"/>
    <col min="16" max="16" width="8.00390625" style="138" customWidth="1"/>
    <col min="17" max="18" width="8.00390625" style="127" customWidth="1"/>
    <col min="19" max="19" width="10.28125" style="127" customWidth="1"/>
    <col min="20" max="20" width="8.00390625" style="127" customWidth="1"/>
    <col min="21" max="21" width="12.00390625" style="127" customWidth="1"/>
    <col min="22" max="23" width="9.7109375" style="127" customWidth="1"/>
    <col min="24" max="16384" width="8.00390625" style="127" customWidth="1"/>
  </cols>
  <sheetData>
    <row r="1" spans="1:16" ht="38.25">
      <c r="A1" s="125" t="s">
        <v>202</v>
      </c>
      <c r="B1" s="126" t="s">
        <v>203</v>
      </c>
      <c r="C1" s="125" t="s">
        <v>204</v>
      </c>
      <c r="D1" s="125" t="s">
        <v>205</v>
      </c>
      <c r="E1" s="125" t="s">
        <v>206</v>
      </c>
      <c r="F1" s="126" t="s">
        <v>207</v>
      </c>
      <c r="G1" s="125" t="s">
        <v>208</v>
      </c>
      <c r="H1" s="126" t="s">
        <v>209</v>
      </c>
      <c r="I1" s="126" t="s">
        <v>210</v>
      </c>
      <c r="J1" s="126" t="s">
        <v>211</v>
      </c>
      <c r="K1" s="126" t="s">
        <v>212</v>
      </c>
      <c r="L1" s="126" t="s">
        <v>213</v>
      </c>
      <c r="M1" s="125" t="s">
        <v>214</v>
      </c>
      <c r="N1" s="125" t="s">
        <v>215</v>
      </c>
      <c r="O1" s="125" t="s">
        <v>216</v>
      </c>
      <c r="P1" s="126" t="s">
        <v>217</v>
      </c>
    </row>
    <row r="2" spans="1:16" ht="12.75" hidden="1">
      <c r="A2" s="128" t="s">
        <v>218</v>
      </c>
      <c r="B2" s="129" t="s">
        <v>219</v>
      </c>
      <c r="C2" s="130" t="str">
        <f aca="true" t="shared" si="0" ref="C2:C31">LEFT(B2,3)</f>
        <v>215</v>
      </c>
      <c r="D2" s="130" t="str">
        <f aca="true" t="shared" si="1" ref="D2:D74">MID(B2,5,2)</f>
        <v>45</v>
      </c>
      <c r="E2" s="130" t="str">
        <f aca="true" t="shared" si="2" ref="E2:E74">RIGHT(B2,2)</f>
        <v>17</v>
      </c>
      <c r="F2" s="129" t="s">
        <v>220</v>
      </c>
      <c r="G2" s="85">
        <v>7</v>
      </c>
      <c r="H2" s="129">
        <v>8.3</v>
      </c>
      <c r="I2" s="129">
        <v>24.6</v>
      </c>
      <c r="J2" s="129">
        <v>6.8</v>
      </c>
      <c r="K2" s="85"/>
      <c r="L2" s="131" t="s">
        <v>221</v>
      </c>
      <c r="M2" s="128"/>
      <c r="N2" s="129">
        <v>861</v>
      </c>
      <c r="O2" s="128"/>
      <c r="P2" s="129">
        <v>10</v>
      </c>
    </row>
    <row r="3" spans="1:15" ht="12.75" hidden="1">
      <c r="A3" s="132" t="s">
        <v>222</v>
      </c>
      <c r="B3" s="133" t="s">
        <v>223</v>
      </c>
      <c r="C3" s="134" t="str">
        <f t="shared" si="0"/>
        <v>225</v>
      </c>
      <c r="D3" s="134" t="str">
        <f t="shared" si="1"/>
        <v>45</v>
      </c>
      <c r="E3" s="134" t="str">
        <f t="shared" si="2"/>
        <v>16</v>
      </c>
      <c r="F3" s="133" t="s">
        <v>224</v>
      </c>
      <c r="G3" s="133">
        <v>7.5</v>
      </c>
      <c r="H3" s="133">
        <v>8.8</v>
      </c>
      <c r="I3" s="133">
        <v>23.9</v>
      </c>
      <c r="J3" s="133">
        <v>0</v>
      </c>
      <c r="K3" s="135">
        <v>1279</v>
      </c>
      <c r="L3" s="136"/>
      <c r="M3" s="137"/>
      <c r="N3" s="137"/>
      <c r="O3" s="137"/>
    </row>
    <row r="4" spans="1:16" ht="12.75" hidden="1">
      <c r="A4" s="137" t="s">
        <v>4</v>
      </c>
      <c r="B4" s="139" t="s">
        <v>33</v>
      </c>
      <c r="C4" s="140" t="str">
        <f t="shared" si="0"/>
        <v>225</v>
      </c>
      <c r="D4" s="140" t="str">
        <f t="shared" si="1"/>
        <v>50</v>
      </c>
      <c r="E4" s="140" t="str">
        <f t="shared" si="2"/>
        <v>16</v>
      </c>
      <c r="F4" s="136"/>
      <c r="G4" s="141">
        <v>6</v>
      </c>
      <c r="H4" s="139">
        <v>8.9</v>
      </c>
      <c r="I4" s="139">
        <v>24.9</v>
      </c>
      <c r="J4" s="139">
        <v>8.5</v>
      </c>
      <c r="K4" s="142">
        <v>1365</v>
      </c>
      <c r="L4" s="139">
        <v>11.4</v>
      </c>
      <c r="M4" s="141">
        <v>75.4</v>
      </c>
      <c r="N4" s="141">
        <v>841</v>
      </c>
      <c r="O4" s="141">
        <v>26</v>
      </c>
      <c r="P4" s="143"/>
    </row>
    <row r="5" spans="1:15" ht="12.75" hidden="1">
      <c r="A5" s="132" t="s">
        <v>171</v>
      </c>
      <c r="B5" s="133" t="s">
        <v>33</v>
      </c>
      <c r="C5" s="134" t="str">
        <f t="shared" si="0"/>
        <v>225</v>
      </c>
      <c r="D5" s="134" t="str">
        <f t="shared" si="1"/>
        <v>50</v>
      </c>
      <c r="E5" s="134" t="str">
        <f t="shared" si="2"/>
        <v>16</v>
      </c>
      <c r="F5" s="133" t="s">
        <v>225</v>
      </c>
      <c r="G5" s="133">
        <v>7</v>
      </c>
      <c r="H5" s="133">
        <v>9.1</v>
      </c>
      <c r="I5" s="133">
        <v>24.8</v>
      </c>
      <c r="J5" s="133">
        <v>8.3</v>
      </c>
      <c r="K5" s="135">
        <v>1389</v>
      </c>
      <c r="L5" s="136"/>
      <c r="M5" s="137"/>
      <c r="N5" s="137"/>
      <c r="O5" s="137"/>
    </row>
    <row r="6" spans="1:15" ht="12.75" hidden="1">
      <c r="A6" s="132" t="s">
        <v>56</v>
      </c>
      <c r="B6" s="133" t="s">
        <v>33</v>
      </c>
      <c r="C6" s="134" t="str">
        <f t="shared" si="0"/>
        <v>225</v>
      </c>
      <c r="D6" s="134" t="str">
        <f t="shared" si="1"/>
        <v>50</v>
      </c>
      <c r="E6" s="134" t="str">
        <f t="shared" si="2"/>
        <v>16</v>
      </c>
      <c r="F6" s="133" t="s">
        <v>225</v>
      </c>
      <c r="G6" s="133">
        <v>7</v>
      </c>
      <c r="H6" s="133">
        <v>9.17</v>
      </c>
      <c r="I6" s="133">
        <v>24.88</v>
      </c>
      <c r="J6" s="133">
        <v>8.3</v>
      </c>
      <c r="K6" s="135">
        <v>1389</v>
      </c>
      <c r="L6" s="136"/>
      <c r="M6" s="137"/>
      <c r="N6" s="137"/>
      <c r="O6" s="137"/>
    </row>
    <row r="7" spans="1:16" ht="12.75" hidden="1">
      <c r="A7" s="144" t="s">
        <v>226</v>
      </c>
      <c r="B7" s="145" t="s">
        <v>33</v>
      </c>
      <c r="C7" s="146" t="str">
        <f t="shared" si="0"/>
        <v>225</v>
      </c>
      <c r="D7" s="146" t="str">
        <f t="shared" si="1"/>
        <v>50</v>
      </c>
      <c r="E7" s="146" t="str">
        <f t="shared" si="2"/>
        <v>16</v>
      </c>
      <c r="F7" s="145" t="s">
        <v>135</v>
      </c>
      <c r="G7" s="144">
        <v>7</v>
      </c>
      <c r="H7" s="145">
        <v>9</v>
      </c>
      <c r="I7" s="145">
        <v>24.9</v>
      </c>
      <c r="J7" s="145">
        <v>6.5</v>
      </c>
      <c r="K7" s="147"/>
      <c r="L7" s="145">
        <v>11.5</v>
      </c>
      <c r="M7" s="144"/>
      <c r="N7" s="144"/>
      <c r="O7" s="144"/>
      <c r="P7" s="145">
        <v>10</v>
      </c>
    </row>
    <row r="8" spans="1:16" ht="12.75" hidden="1">
      <c r="A8" s="128" t="s">
        <v>218</v>
      </c>
      <c r="B8" s="129" t="s">
        <v>33</v>
      </c>
      <c r="C8" s="130" t="str">
        <f t="shared" si="0"/>
        <v>225</v>
      </c>
      <c r="D8" s="130" t="str">
        <f t="shared" si="1"/>
        <v>50</v>
      </c>
      <c r="E8" s="130" t="str">
        <f t="shared" si="2"/>
        <v>16</v>
      </c>
      <c r="F8" s="129" t="s">
        <v>227</v>
      </c>
      <c r="G8" s="85">
        <v>7</v>
      </c>
      <c r="H8" s="129">
        <v>9.1</v>
      </c>
      <c r="I8" s="129">
        <v>24.7</v>
      </c>
      <c r="J8" s="129">
        <v>7</v>
      </c>
      <c r="K8" s="85"/>
      <c r="L8" s="131" t="s">
        <v>221</v>
      </c>
      <c r="M8" s="128"/>
      <c r="N8" s="129">
        <v>879</v>
      </c>
      <c r="O8" s="128"/>
      <c r="P8" s="129">
        <v>10</v>
      </c>
    </row>
    <row r="9" spans="1:16" ht="13.5">
      <c r="A9" s="148" t="s">
        <v>4</v>
      </c>
      <c r="B9" s="149" t="s">
        <v>228</v>
      </c>
      <c r="C9" s="150" t="str">
        <f t="shared" si="0"/>
        <v>225</v>
      </c>
      <c r="D9" s="150" t="str">
        <f t="shared" si="1"/>
        <v>55</v>
      </c>
      <c r="E9" s="150" t="str">
        <f t="shared" si="2"/>
        <v>16</v>
      </c>
      <c r="F9" s="151"/>
      <c r="G9" s="152">
        <v>6</v>
      </c>
      <c r="H9" s="149">
        <v>8.9</v>
      </c>
      <c r="I9" s="149">
        <v>25.7</v>
      </c>
      <c r="J9" s="149">
        <v>7.9</v>
      </c>
      <c r="K9" s="153">
        <v>1433</v>
      </c>
      <c r="L9" s="149">
        <v>11.7</v>
      </c>
      <c r="M9" s="152">
        <v>77.6</v>
      </c>
      <c r="N9" s="152">
        <v>816</v>
      </c>
      <c r="O9" s="152">
        <v>24.9</v>
      </c>
      <c r="P9" s="154"/>
    </row>
    <row r="10" spans="1:16" ht="12.75">
      <c r="A10" s="144" t="s">
        <v>226</v>
      </c>
      <c r="B10" s="145" t="s">
        <v>228</v>
      </c>
      <c r="C10" s="146" t="str">
        <f t="shared" si="0"/>
        <v>225</v>
      </c>
      <c r="D10" s="146" t="str">
        <f t="shared" si="1"/>
        <v>55</v>
      </c>
      <c r="E10" s="146" t="str">
        <f t="shared" si="2"/>
        <v>16</v>
      </c>
      <c r="F10" s="145" t="s">
        <v>135</v>
      </c>
      <c r="G10" s="144">
        <v>7</v>
      </c>
      <c r="H10" s="145">
        <v>9</v>
      </c>
      <c r="I10" s="145">
        <v>25.7</v>
      </c>
      <c r="J10" s="145">
        <v>6.5</v>
      </c>
      <c r="K10" s="147"/>
      <c r="L10" s="145">
        <v>11.8</v>
      </c>
      <c r="M10" s="144"/>
      <c r="N10" s="144">
        <v>811</v>
      </c>
      <c r="O10" s="144"/>
      <c r="P10" s="145">
        <v>10</v>
      </c>
    </row>
    <row r="11" spans="1:16" ht="13.5">
      <c r="A11" s="155" t="s">
        <v>56</v>
      </c>
      <c r="B11" s="156" t="s">
        <v>228</v>
      </c>
      <c r="C11" s="157" t="str">
        <f t="shared" si="0"/>
        <v>225</v>
      </c>
      <c r="D11" s="157" t="str">
        <f t="shared" si="1"/>
        <v>55</v>
      </c>
      <c r="E11" s="157" t="str">
        <f t="shared" si="2"/>
        <v>16</v>
      </c>
      <c r="F11" s="156" t="s">
        <v>225</v>
      </c>
      <c r="G11" s="156">
        <v>7</v>
      </c>
      <c r="H11" s="156">
        <v>9.17</v>
      </c>
      <c r="I11" s="156">
        <v>25.75</v>
      </c>
      <c r="J11" s="156">
        <v>8.6</v>
      </c>
      <c r="K11" s="158">
        <v>1521</v>
      </c>
      <c r="L11" s="159"/>
      <c r="M11" s="160"/>
      <c r="N11" s="160"/>
      <c r="O11" s="160"/>
      <c r="P11" s="154"/>
    </row>
    <row r="12" spans="1:16" ht="12.75">
      <c r="A12" s="128" t="s">
        <v>218</v>
      </c>
      <c r="B12" s="129" t="s">
        <v>228</v>
      </c>
      <c r="C12" s="130" t="str">
        <f t="shared" si="0"/>
        <v>225</v>
      </c>
      <c r="D12" s="130" t="str">
        <f t="shared" si="1"/>
        <v>55</v>
      </c>
      <c r="E12" s="130" t="str">
        <f t="shared" si="2"/>
        <v>16</v>
      </c>
      <c r="F12" s="129" t="s">
        <v>227</v>
      </c>
      <c r="G12" s="85">
        <v>7</v>
      </c>
      <c r="H12" s="129">
        <v>9.2</v>
      </c>
      <c r="I12" s="129">
        <v>25.8</v>
      </c>
      <c r="J12" s="129">
        <v>7</v>
      </c>
      <c r="K12" s="85"/>
      <c r="L12" s="129">
        <v>11.8</v>
      </c>
      <c r="M12" s="128"/>
      <c r="N12" s="129">
        <v>807</v>
      </c>
      <c r="O12" s="128">
        <v>25</v>
      </c>
      <c r="P12" s="129">
        <v>10</v>
      </c>
    </row>
    <row r="13" spans="1:16" ht="12.75">
      <c r="A13" s="161" t="s">
        <v>229</v>
      </c>
      <c r="B13" s="80" t="s">
        <v>228</v>
      </c>
      <c r="C13" s="162" t="str">
        <f t="shared" si="0"/>
        <v>225</v>
      </c>
      <c r="D13" s="162" t="str">
        <f t="shared" si="1"/>
        <v>55</v>
      </c>
      <c r="E13" s="162" t="str">
        <f t="shared" si="2"/>
        <v>16</v>
      </c>
      <c r="F13" s="163" t="s">
        <v>230</v>
      </c>
      <c r="G13" s="164">
        <v>7</v>
      </c>
      <c r="H13" s="164">
        <v>9.1</v>
      </c>
      <c r="I13" s="164">
        <v>25.7</v>
      </c>
      <c r="J13" s="164">
        <v>8.2</v>
      </c>
      <c r="K13" s="165">
        <v>1477</v>
      </c>
      <c r="L13" s="166"/>
      <c r="M13" s="167"/>
      <c r="N13" s="167"/>
      <c r="O13" s="167"/>
      <c r="P13" s="166"/>
    </row>
    <row r="14" spans="1:16" ht="12.75">
      <c r="A14" s="168" t="s">
        <v>231</v>
      </c>
      <c r="B14" s="169" t="s">
        <v>228</v>
      </c>
      <c r="C14" s="170" t="str">
        <f t="shared" si="0"/>
        <v>225</v>
      </c>
      <c r="D14" s="170" t="str">
        <f>MID(B14,5,2)</f>
        <v>55</v>
      </c>
      <c r="E14" s="170" t="str">
        <f>RIGHT(B14,2)</f>
        <v>16</v>
      </c>
      <c r="F14" s="169" t="s">
        <v>135</v>
      </c>
      <c r="G14" s="168">
        <v>7</v>
      </c>
      <c r="H14" s="169">
        <v>9.1</v>
      </c>
      <c r="I14" s="169">
        <v>25.8</v>
      </c>
      <c r="J14" s="169">
        <v>7.7</v>
      </c>
      <c r="K14" s="169">
        <v>1477</v>
      </c>
      <c r="L14" s="169">
        <v>11.8</v>
      </c>
      <c r="M14" s="168"/>
      <c r="N14" s="168">
        <v>805</v>
      </c>
      <c r="O14" s="168"/>
      <c r="P14" s="169">
        <v>11</v>
      </c>
    </row>
    <row r="15" spans="1:16" ht="12.75" hidden="1">
      <c r="A15" s="128" t="s">
        <v>218</v>
      </c>
      <c r="B15" s="129" t="s">
        <v>232</v>
      </c>
      <c r="C15" s="130" t="str">
        <f t="shared" si="0"/>
        <v>225</v>
      </c>
      <c r="D15" s="130" t="str">
        <f t="shared" si="1"/>
        <v>60</v>
      </c>
      <c r="E15" s="130" t="str">
        <f t="shared" si="2"/>
        <v>16</v>
      </c>
      <c r="F15" s="129" t="s">
        <v>227</v>
      </c>
      <c r="G15" s="85">
        <v>6.5</v>
      </c>
      <c r="H15" s="129">
        <v>8.8</v>
      </c>
      <c r="I15" s="129">
        <v>26.6</v>
      </c>
      <c r="J15" s="129">
        <v>7</v>
      </c>
      <c r="K15" s="85"/>
      <c r="L15" s="131" t="s">
        <v>221</v>
      </c>
      <c r="M15" s="128"/>
      <c r="N15" s="129">
        <v>819</v>
      </c>
      <c r="O15" s="128"/>
      <c r="P15" s="129">
        <v>10</v>
      </c>
    </row>
    <row r="16" spans="1:16" ht="12.75" hidden="1">
      <c r="A16" s="144" t="s">
        <v>226</v>
      </c>
      <c r="B16" s="145" t="s">
        <v>233</v>
      </c>
      <c r="C16" s="146" t="str">
        <f t="shared" si="0"/>
        <v>225</v>
      </c>
      <c r="D16" s="146" t="str">
        <f t="shared" si="1"/>
        <v>35</v>
      </c>
      <c r="E16" s="146" t="str">
        <f t="shared" si="2"/>
        <v>17</v>
      </c>
      <c r="F16" s="145" t="s">
        <v>136</v>
      </c>
      <c r="G16" s="144">
        <v>8</v>
      </c>
      <c r="H16" s="145">
        <v>9.3</v>
      </c>
      <c r="I16" s="145">
        <v>23.2</v>
      </c>
      <c r="J16" s="145">
        <v>7.1</v>
      </c>
      <c r="K16" s="147"/>
      <c r="L16" s="145">
        <v>10.9</v>
      </c>
      <c r="M16" s="144"/>
      <c r="N16" s="144"/>
      <c r="O16" s="144"/>
      <c r="P16" s="145">
        <v>10</v>
      </c>
    </row>
    <row r="17" spans="1:15" ht="12.75" hidden="1">
      <c r="A17" s="132" t="s">
        <v>222</v>
      </c>
      <c r="B17" s="133" t="s">
        <v>234</v>
      </c>
      <c r="C17" s="134" t="str">
        <f t="shared" si="0"/>
        <v>225</v>
      </c>
      <c r="D17" s="134" t="str">
        <f t="shared" si="1"/>
        <v>45</v>
      </c>
      <c r="E17" s="134" t="str">
        <f t="shared" si="2"/>
        <v>17</v>
      </c>
      <c r="F17" s="133" t="s">
        <v>224</v>
      </c>
      <c r="G17" s="133">
        <v>7.5</v>
      </c>
      <c r="H17" s="133">
        <v>8.8</v>
      </c>
      <c r="I17" s="133">
        <v>24.9</v>
      </c>
      <c r="J17" s="133">
        <v>7.6</v>
      </c>
      <c r="K17" s="135">
        <v>1323</v>
      </c>
      <c r="L17" s="136"/>
      <c r="M17" s="137"/>
      <c r="N17" s="137"/>
      <c r="O17" s="137"/>
    </row>
    <row r="18" spans="1:16" s="171" customFormat="1" ht="13.5" hidden="1">
      <c r="A18" s="144" t="s">
        <v>226</v>
      </c>
      <c r="B18" s="145" t="s">
        <v>234</v>
      </c>
      <c r="C18" s="146" t="str">
        <f t="shared" si="0"/>
        <v>225</v>
      </c>
      <c r="D18" s="146" t="str">
        <f t="shared" si="1"/>
        <v>45</v>
      </c>
      <c r="E18" s="146" t="str">
        <f t="shared" si="2"/>
        <v>17</v>
      </c>
      <c r="F18" s="145" t="s">
        <v>220</v>
      </c>
      <c r="G18" s="144">
        <v>7.5</v>
      </c>
      <c r="H18" s="145">
        <v>9</v>
      </c>
      <c r="I18" s="145">
        <v>24.9</v>
      </c>
      <c r="J18" s="145">
        <v>6.7</v>
      </c>
      <c r="K18" s="147"/>
      <c r="L18" s="145">
        <v>11.6</v>
      </c>
      <c r="M18" s="144"/>
      <c r="N18" s="144"/>
      <c r="O18" s="144"/>
      <c r="P18" s="145">
        <v>10</v>
      </c>
    </row>
    <row r="19" spans="1:16" s="171" customFormat="1" ht="13.5" hidden="1">
      <c r="A19" s="144" t="s">
        <v>226</v>
      </c>
      <c r="B19" s="145" t="s">
        <v>235</v>
      </c>
      <c r="C19" s="130" t="str">
        <f t="shared" si="0"/>
        <v>225</v>
      </c>
      <c r="D19" s="130" t="str">
        <f t="shared" si="1"/>
        <v>35</v>
      </c>
      <c r="E19" s="130" t="str">
        <f t="shared" si="2"/>
        <v>18</v>
      </c>
      <c r="F19" s="145" t="s">
        <v>136</v>
      </c>
      <c r="G19" s="144">
        <v>8</v>
      </c>
      <c r="H19" s="145">
        <v>9.3</v>
      </c>
      <c r="I19" s="145">
        <v>24.2</v>
      </c>
      <c r="J19" s="145">
        <v>7</v>
      </c>
      <c r="K19" s="147"/>
      <c r="L19" s="145">
        <v>11.4</v>
      </c>
      <c r="M19" s="144"/>
      <c r="N19" s="144"/>
      <c r="O19" s="144"/>
      <c r="P19" s="145">
        <v>10</v>
      </c>
    </row>
    <row r="20" spans="1:16" s="171" customFormat="1" ht="13.5" hidden="1">
      <c r="A20" s="172" t="s">
        <v>222</v>
      </c>
      <c r="B20" s="173" t="s">
        <v>236</v>
      </c>
      <c r="C20" s="130" t="str">
        <f t="shared" si="0"/>
        <v>225</v>
      </c>
      <c r="D20" s="130" t="str">
        <f t="shared" si="1"/>
        <v>40</v>
      </c>
      <c r="E20" s="130" t="str">
        <f t="shared" si="2"/>
        <v>18</v>
      </c>
      <c r="F20" s="173" t="s">
        <v>237</v>
      </c>
      <c r="G20" s="173">
        <v>8</v>
      </c>
      <c r="H20" s="173">
        <v>9</v>
      </c>
      <c r="I20" s="173">
        <v>25</v>
      </c>
      <c r="J20" s="173">
        <v>7.7</v>
      </c>
      <c r="K20" s="174">
        <v>1236</v>
      </c>
      <c r="L20" s="175"/>
      <c r="M20" s="161"/>
      <c r="N20" s="161"/>
      <c r="O20" s="161"/>
      <c r="P20" s="176"/>
    </row>
    <row r="21" spans="1:16" s="171" customFormat="1" ht="13.5" hidden="1">
      <c r="A21" s="172" t="s">
        <v>222</v>
      </c>
      <c r="B21" s="173" t="s">
        <v>3</v>
      </c>
      <c r="C21" s="177" t="str">
        <f t="shared" si="0"/>
        <v>235</v>
      </c>
      <c r="D21" s="177" t="str">
        <f t="shared" si="1"/>
        <v>40</v>
      </c>
      <c r="E21" s="177" t="str">
        <f t="shared" si="2"/>
        <v>17</v>
      </c>
      <c r="F21" s="178" t="s">
        <v>238</v>
      </c>
      <c r="G21" s="178">
        <v>8.5</v>
      </c>
      <c r="H21" s="173">
        <v>9.4</v>
      </c>
      <c r="I21" s="173">
        <v>24.4</v>
      </c>
      <c r="J21" s="173">
        <v>0</v>
      </c>
      <c r="K21" s="174">
        <v>1323</v>
      </c>
      <c r="L21" s="175"/>
      <c r="M21" s="161"/>
      <c r="N21" s="161"/>
      <c r="O21" s="161"/>
      <c r="P21" s="176"/>
    </row>
    <row r="22" spans="1:18" s="171" customFormat="1" ht="13.5" hidden="1">
      <c r="A22" s="144" t="s">
        <v>226</v>
      </c>
      <c r="B22" s="145" t="s">
        <v>3</v>
      </c>
      <c r="C22" s="146" t="str">
        <f t="shared" si="0"/>
        <v>235</v>
      </c>
      <c r="D22" s="146" t="str">
        <f t="shared" si="1"/>
        <v>40</v>
      </c>
      <c r="E22" s="146" t="str">
        <f t="shared" si="2"/>
        <v>17</v>
      </c>
      <c r="F22" s="179" t="s">
        <v>239</v>
      </c>
      <c r="G22" s="180">
        <v>8.5</v>
      </c>
      <c r="H22" s="145">
        <v>9.7</v>
      </c>
      <c r="I22" s="145">
        <v>24.4</v>
      </c>
      <c r="J22" s="145">
        <v>7.3</v>
      </c>
      <c r="K22" s="147"/>
      <c r="L22" s="145">
        <v>11.4</v>
      </c>
      <c r="M22" s="144"/>
      <c r="N22" s="144"/>
      <c r="O22" s="144"/>
      <c r="P22" s="145">
        <v>10</v>
      </c>
      <c r="R22" s="181"/>
    </row>
    <row r="23" spans="1:16" s="171" customFormat="1" ht="13.5">
      <c r="A23" s="182" t="s">
        <v>222</v>
      </c>
      <c r="B23" s="81" t="s">
        <v>154</v>
      </c>
      <c r="C23" s="183" t="str">
        <f t="shared" si="0"/>
        <v>235</v>
      </c>
      <c r="D23" s="183" t="str">
        <f t="shared" si="1"/>
        <v>45</v>
      </c>
      <c r="E23" s="183" t="str">
        <f t="shared" si="2"/>
        <v>17</v>
      </c>
      <c r="F23" s="81" t="s">
        <v>230</v>
      </c>
      <c r="G23" s="81">
        <v>8</v>
      </c>
      <c r="H23" s="81">
        <v>9.1</v>
      </c>
      <c r="I23" s="81">
        <v>25.7</v>
      </c>
      <c r="J23" s="81">
        <v>8.2</v>
      </c>
      <c r="K23" s="184">
        <v>1477</v>
      </c>
      <c r="L23" s="77"/>
      <c r="M23" s="185"/>
      <c r="N23" s="185"/>
      <c r="O23" s="185"/>
      <c r="P23" s="186"/>
    </row>
    <row r="24" spans="1:16" s="171" customFormat="1" ht="13.5">
      <c r="A24" s="187" t="s">
        <v>4</v>
      </c>
      <c r="B24" s="82" t="s">
        <v>154</v>
      </c>
      <c r="C24" s="188" t="str">
        <f t="shared" si="0"/>
        <v>235</v>
      </c>
      <c r="D24" s="188" t="str">
        <f t="shared" si="1"/>
        <v>45</v>
      </c>
      <c r="E24" s="188" t="str">
        <f t="shared" si="2"/>
        <v>17</v>
      </c>
      <c r="F24" s="189"/>
      <c r="G24" s="190">
        <v>8</v>
      </c>
      <c r="H24" s="82">
        <v>9.3</v>
      </c>
      <c r="I24" s="82">
        <v>25.4</v>
      </c>
      <c r="J24" s="82">
        <v>8.5</v>
      </c>
      <c r="K24" s="191">
        <v>1201</v>
      </c>
      <c r="L24" s="82">
        <v>11.7</v>
      </c>
      <c r="M24" s="190">
        <v>76.8</v>
      </c>
      <c r="N24" s="190">
        <v>825</v>
      </c>
      <c r="O24" s="190">
        <v>26.2</v>
      </c>
      <c r="P24" s="176"/>
    </row>
    <row r="25" spans="1:16" s="171" customFormat="1" ht="13.5">
      <c r="A25" s="144" t="s">
        <v>226</v>
      </c>
      <c r="B25" s="145" t="s">
        <v>154</v>
      </c>
      <c r="C25" s="146" t="str">
        <f t="shared" si="0"/>
        <v>235</v>
      </c>
      <c r="D25" s="146" t="str">
        <f t="shared" si="1"/>
        <v>45</v>
      </c>
      <c r="E25" s="146" t="str">
        <f t="shared" si="2"/>
        <v>17</v>
      </c>
      <c r="F25" s="145" t="s">
        <v>136</v>
      </c>
      <c r="G25" s="144">
        <v>8</v>
      </c>
      <c r="H25" s="145">
        <v>9.4</v>
      </c>
      <c r="I25" s="145">
        <v>25.4</v>
      </c>
      <c r="J25" s="145">
        <v>7</v>
      </c>
      <c r="K25" s="192">
        <v>1201</v>
      </c>
      <c r="L25" s="145">
        <v>11.8</v>
      </c>
      <c r="M25" s="144"/>
      <c r="N25" s="144">
        <v>820</v>
      </c>
      <c r="O25" s="144">
        <v>26</v>
      </c>
      <c r="P25" s="145">
        <v>10</v>
      </c>
    </row>
    <row r="26" spans="1:16" s="171" customFormat="1" ht="13.5">
      <c r="A26" s="128" t="s">
        <v>218</v>
      </c>
      <c r="B26" s="84" t="s">
        <v>154</v>
      </c>
      <c r="C26" s="130" t="str">
        <f t="shared" si="0"/>
        <v>235</v>
      </c>
      <c r="D26" s="130" t="str">
        <f t="shared" si="1"/>
        <v>45</v>
      </c>
      <c r="E26" s="130" t="str">
        <f t="shared" si="2"/>
        <v>17</v>
      </c>
      <c r="F26" s="193" t="s">
        <v>239</v>
      </c>
      <c r="G26" s="85">
        <v>8</v>
      </c>
      <c r="H26" s="84">
        <v>9.3</v>
      </c>
      <c r="I26" s="84">
        <v>25.4</v>
      </c>
      <c r="J26" s="84">
        <v>7.4</v>
      </c>
      <c r="K26" s="194">
        <v>1201</v>
      </c>
      <c r="L26" s="130" t="s">
        <v>221</v>
      </c>
      <c r="M26" s="128"/>
      <c r="N26" s="84">
        <v>838</v>
      </c>
      <c r="O26" s="128">
        <v>25</v>
      </c>
      <c r="P26" s="84">
        <v>10</v>
      </c>
    </row>
    <row r="27" spans="1:18" s="171" customFormat="1" ht="13.5">
      <c r="A27" s="195" t="s">
        <v>240</v>
      </c>
      <c r="B27" s="196" t="s">
        <v>154</v>
      </c>
      <c r="C27" s="197" t="str">
        <f t="shared" si="0"/>
        <v>235</v>
      </c>
      <c r="D27" s="197" t="str">
        <f t="shared" si="1"/>
        <v>45</v>
      </c>
      <c r="E27" s="197" t="str">
        <f t="shared" si="2"/>
        <v>17</v>
      </c>
      <c r="F27" s="196" t="s">
        <v>136</v>
      </c>
      <c r="G27" s="195">
        <v>8</v>
      </c>
      <c r="H27" s="196">
        <v>9.4</v>
      </c>
      <c r="I27" s="196">
        <v>25.2</v>
      </c>
      <c r="J27" s="196">
        <v>8.3</v>
      </c>
      <c r="K27" s="198">
        <v>1433</v>
      </c>
      <c r="L27" s="196">
        <v>11.7</v>
      </c>
      <c r="M27" s="195">
        <v>76.8</v>
      </c>
      <c r="N27" s="195">
        <v>824</v>
      </c>
      <c r="O27" s="195">
        <v>25</v>
      </c>
      <c r="P27" s="196">
        <v>10</v>
      </c>
      <c r="R27" s="171">
        <f>+N9/N27</f>
        <v>0.9902912621359223</v>
      </c>
    </row>
    <row r="28" spans="1:26" s="171" customFormat="1" ht="13.5" hidden="1">
      <c r="A28" s="199" t="s">
        <v>171</v>
      </c>
      <c r="B28" s="200" t="s">
        <v>241</v>
      </c>
      <c r="C28" s="201" t="str">
        <f t="shared" si="0"/>
        <v>245</v>
      </c>
      <c r="D28" s="201" t="str">
        <f t="shared" si="1"/>
        <v>45</v>
      </c>
      <c r="E28" s="201" t="str">
        <f t="shared" si="2"/>
        <v>16</v>
      </c>
      <c r="F28" s="200" t="s">
        <v>237</v>
      </c>
      <c r="G28" s="200">
        <v>8</v>
      </c>
      <c r="H28" s="200">
        <v>9.5</v>
      </c>
      <c r="I28" s="200">
        <v>24.6</v>
      </c>
      <c r="J28" s="200">
        <v>8.6</v>
      </c>
      <c r="K28" s="202">
        <v>1477</v>
      </c>
      <c r="L28" s="203"/>
      <c r="M28" s="204"/>
      <c r="N28" s="204"/>
      <c r="O28" s="204"/>
      <c r="P28" s="205"/>
      <c r="S28" s="40" t="s">
        <v>120</v>
      </c>
      <c r="T28" s="40">
        <v>275</v>
      </c>
      <c r="U28" s="40">
        <v>40</v>
      </c>
      <c r="V28" s="40">
        <v>17</v>
      </c>
      <c r="W28" s="206">
        <f>(+U28/100)*2*(T28/25.4)+V28</f>
        <v>25.661417322834644</v>
      </c>
      <c r="X28" s="206">
        <f>+T28/25.4</f>
        <v>10.826771653543307</v>
      </c>
      <c r="Y28" s="207" t="e">
        <f>(W28-#REF!)/#REF!</f>
        <v>#REF!</v>
      </c>
      <c r="Z28" s="208" t="e">
        <f>+X28-#REF!</f>
        <v>#REF!</v>
      </c>
    </row>
    <row r="29" spans="1:26" s="171" customFormat="1" ht="13.5" hidden="1">
      <c r="A29" s="209" t="s">
        <v>226</v>
      </c>
      <c r="B29" s="210" t="s">
        <v>241</v>
      </c>
      <c r="C29" s="211" t="str">
        <f t="shared" si="0"/>
        <v>245</v>
      </c>
      <c r="D29" s="211" t="str">
        <f t="shared" si="1"/>
        <v>45</v>
      </c>
      <c r="E29" s="211" t="str">
        <f t="shared" si="2"/>
        <v>16</v>
      </c>
      <c r="F29" s="210" t="s">
        <v>136</v>
      </c>
      <c r="G29" s="209">
        <v>8</v>
      </c>
      <c r="H29" s="210">
        <v>9.4</v>
      </c>
      <c r="I29" s="210">
        <v>24.6</v>
      </c>
      <c r="J29" s="210">
        <v>6.7</v>
      </c>
      <c r="K29" s="212"/>
      <c r="L29" s="210">
        <v>11.3</v>
      </c>
      <c r="M29" s="209"/>
      <c r="N29" s="209"/>
      <c r="O29" s="209"/>
      <c r="P29" s="210">
        <v>10</v>
      </c>
      <c r="S29" s="34"/>
      <c r="T29" s="213">
        <v>245</v>
      </c>
      <c r="U29" s="213">
        <v>45</v>
      </c>
      <c r="V29" s="213">
        <v>17</v>
      </c>
      <c r="W29" s="214">
        <f>(+U29/100)*2*(T29/25.4)+V29</f>
        <v>25.681102362204726</v>
      </c>
      <c r="X29" s="214">
        <f>+T29/25.4</f>
        <v>9.645669291338583</v>
      </c>
      <c r="Y29" s="207" t="e">
        <f>(W29-#REF!)/#REF!</f>
        <v>#REF!</v>
      </c>
      <c r="Z29" s="208" t="e">
        <f>+X29-#REF!</f>
        <v>#REF!</v>
      </c>
    </row>
    <row r="30" spans="1:26" s="215" customFormat="1" ht="12.75" hidden="1">
      <c r="A30" s="132" t="s">
        <v>56</v>
      </c>
      <c r="B30" s="133" t="s">
        <v>241</v>
      </c>
      <c r="C30" s="134" t="str">
        <f t="shared" si="0"/>
        <v>245</v>
      </c>
      <c r="D30" s="134" t="str">
        <f t="shared" si="1"/>
        <v>45</v>
      </c>
      <c r="E30" s="134" t="str">
        <f t="shared" si="2"/>
        <v>16</v>
      </c>
      <c r="F30" s="133" t="s">
        <v>237</v>
      </c>
      <c r="G30" s="133">
        <v>8</v>
      </c>
      <c r="H30" s="133">
        <v>9.57</v>
      </c>
      <c r="I30" s="133">
        <v>24.65</v>
      </c>
      <c r="J30" s="133">
        <v>8.9</v>
      </c>
      <c r="K30" s="135">
        <v>1477</v>
      </c>
      <c r="L30" s="136"/>
      <c r="M30" s="137"/>
      <c r="N30" s="137"/>
      <c r="O30" s="137"/>
      <c r="P30" s="138"/>
      <c r="R30" s="185" t="s">
        <v>117</v>
      </c>
      <c r="S30" s="185">
        <v>225</v>
      </c>
      <c r="T30" s="185">
        <v>55</v>
      </c>
      <c r="U30" s="185">
        <v>16</v>
      </c>
      <c r="V30" s="216">
        <f>(+T30/100)*2*(S30/25.4)+U30</f>
        <v>25.744094488188978</v>
      </c>
      <c r="W30" s="216">
        <f>+S30/25.4</f>
        <v>8.858267716535433</v>
      </c>
      <c r="Y30" s="217"/>
      <c r="Z30" s="218"/>
    </row>
    <row r="31" spans="1:26" s="223" customFormat="1" ht="12.75" hidden="1">
      <c r="A31" s="204" t="s">
        <v>4</v>
      </c>
      <c r="B31" s="219" t="s">
        <v>241</v>
      </c>
      <c r="C31" s="220" t="str">
        <f t="shared" si="0"/>
        <v>245</v>
      </c>
      <c r="D31" s="220" t="str">
        <f t="shared" si="1"/>
        <v>45</v>
      </c>
      <c r="E31" s="220" t="str">
        <f t="shared" si="2"/>
        <v>16</v>
      </c>
      <c r="F31" s="203"/>
      <c r="G31" s="221">
        <v>8</v>
      </c>
      <c r="H31" s="219">
        <v>9.6</v>
      </c>
      <c r="I31" s="219">
        <v>24.8</v>
      </c>
      <c r="J31" s="219">
        <v>8.8</v>
      </c>
      <c r="K31" s="222">
        <v>1235</v>
      </c>
      <c r="L31" s="219">
        <v>11.3</v>
      </c>
      <c r="M31" s="221">
        <v>74.8</v>
      </c>
      <c r="N31" s="221">
        <v>847</v>
      </c>
      <c r="O31" s="221">
        <v>26.5</v>
      </c>
      <c r="P31" s="205"/>
      <c r="R31" s="53"/>
      <c r="S31" s="224">
        <v>255</v>
      </c>
      <c r="T31" s="224">
        <v>45</v>
      </c>
      <c r="U31" s="224">
        <v>17</v>
      </c>
      <c r="V31" s="225">
        <f>(+T31/100)*2*(S31/25.4)+U31</f>
        <v>26.03543307086614</v>
      </c>
      <c r="W31" s="225">
        <f>+S31/25.4</f>
        <v>10.039370078740157</v>
      </c>
      <c r="Y31" s="226"/>
      <c r="Z31" s="227"/>
    </row>
    <row r="32" spans="1:26" ht="13.5" hidden="1">
      <c r="A32" s="228" t="s">
        <v>4</v>
      </c>
      <c r="B32" s="229" t="s">
        <v>242</v>
      </c>
      <c r="C32" s="230" t="str">
        <f aca="true" t="shared" si="3" ref="C32:C74">LEFT(B32,3)</f>
        <v>245</v>
      </c>
      <c r="D32" s="230" t="str">
        <f t="shared" si="1"/>
        <v>50</v>
      </c>
      <c r="E32" s="230" t="str">
        <f t="shared" si="2"/>
        <v>16</v>
      </c>
      <c r="F32" s="231"/>
      <c r="G32" s="232">
        <v>7</v>
      </c>
      <c r="H32" s="229">
        <v>9.6</v>
      </c>
      <c r="I32" s="229">
        <v>25.7</v>
      </c>
      <c r="J32" s="229">
        <v>9.1</v>
      </c>
      <c r="K32" s="233">
        <v>1576</v>
      </c>
      <c r="L32" s="229">
        <v>11.6</v>
      </c>
      <c r="M32" s="232">
        <v>77.6</v>
      </c>
      <c r="N32" s="232">
        <v>816</v>
      </c>
      <c r="O32" s="232">
        <v>28</v>
      </c>
      <c r="P32" s="234"/>
      <c r="R32" s="40"/>
      <c r="S32" s="40">
        <v>245</v>
      </c>
      <c r="T32" s="40">
        <v>50</v>
      </c>
      <c r="U32" s="40">
        <v>17</v>
      </c>
      <c r="V32" s="206">
        <f>(+T32/100)*2*(S32/25.4)+U32</f>
        <v>26.645669291338585</v>
      </c>
      <c r="W32" s="206">
        <f>+S32/25.4</f>
        <v>9.645669291338583</v>
      </c>
      <c r="Y32" s="207"/>
      <c r="Z32" s="208"/>
    </row>
    <row r="33" spans="1:26" ht="12.75" hidden="1">
      <c r="A33" s="235" t="s">
        <v>171</v>
      </c>
      <c r="B33" s="236" t="s">
        <v>242</v>
      </c>
      <c r="C33" s="237" t="str">
        <f t="shared" si="3"/>
        <v>245</v>
      </c>
      <c r="D33" s="237" t="str">
        <f t="shared" si="1"/>
        <v>50</v>
      </c>
      <c r="E33" s="237" t="str">
        <f t="shared" si="2"/>
        <v>16</v>
      </c>
      <c r="F33" s="236" t="s">
        <v>243</v>
      </c>
      <c r="G33" s="236">
        <v>7.5</v>
      </c>
      <c r="H33" s="236">
        <v>9.9</v>
      </c>
      <c r="I33" s="236">
        <v>25.6</v>
      </c>
      <c r="J33" s="236">
        <v>9</v>
      </c>
      <c r="K33" s="238">
        <v>1576</v>
      </c>
      <c r="L33" s="239"/>
      <c r="M33" s="41"/>
      <c r="N33" s="41"/>
      <c r="O33" s="41"/>
      <c r="P33" s="205"/>
      <c r="S33" s="40"/>
      <c r="T33" s="40"/>
      <c r="U33" s="40"/>
      <c r="V33" s="40"/>
      <c r="W33" s="40"/>
      <c r="X33" s="40"/>
      <c r="Y33" s="40"/>
      <c r="Z33" s="40"/>
    </row>
    <row r="34" spans="1:26" ht="12.75" hidden="1">
      <c r="A34" s="235" t="s">
        <v>56</v>
      </c>
      <c r="B34" s="236" t="s">
        <v>242</v>
      </c>
      <c r="C34" s="237" t="str">
        <f t="shared" si="3"/>
        <v>245</v>
      </c>
      <c r="D34" s="237" t="str">
        <f t="shared" si="1"/>
        <v>50</v>
      </c>
      <c r="E34" s="237" t="str">
        <f t="shared" si="2"/>
        <v>16</v>
      </c>
      <c r="F34" s="236" t="s">
        <v>243</v>
      </c>
      <c r="G34" s="236">
        <v>7.5</v>
      </c>
      <c r="H34" s="236">
        <v>9.96</v>
      </c>
      <c r="I34" s="236">
        <v>25.67</v>
      </c>
      <c r="J34" s="236">
        <v>9.1</v>
      </c>
      <c r="K34" s="238">
        <v>1576</v>
      </c>
      <c r="L34" s="239"/>
      <c r="M34" s="41"/>
      <c r="N34" s="41"/>
      <c r="O34" s="41"/>
      <c r="P34" s="205"/>
      <c r="S34" s="40"/>
      <c r="T34" s="40" t="s">
        <v>133</v>
      </c>
      <c r="U34" s="40" t="s">
        <v>132</v>
      </c>
      <c r="V34" s="40" t="s">
        <v>134</v>
      </c>
      <c r="W34" s="40"/>
      <c r="X34" s="40"/>
      <c r="Y34" s="40"/>
      <c r="Z34" s="40"/>
    </row>
    <row r="35" spans="1:26" ht="12.75" hidden="1">
      <c r="A35" s="224" t="s">
        <v>218</v>
      </c>
      <c r="B35" s="240" t="s">
        <v>242</v>
      </c>
      <c r="C35" s="241" t="str">
        <f t="shared" si="3"/>
        <v>245</v>
      </c>
      <c r="D35" s="241" t="str">
        <f t="shared" si="1"/>
        <v>50</v>
      </c>
      <c r="E35" s="241" t="str">
        <f t="shared" si="2"/>
        <v>16</v>
      </c>
      <c r="F35" s="240" t="s">
        <v>244</v>
      </c>
      <c r="G35" s="242">
        <v>7.5</v>
      </c>
      <c r="H35" s="240">
        <v>9.8</v>
      </c>
      <c r="I35" s="240">
        <v>25.7</v>
      </c>
      <c r="J35" s="240">
        <v>7.4</v>
      </c>
      <c r="K35" s="242"/>
      <c r="L35" s="243" t="s">
        <v>221</v>
      </c>
      <c r="M35" s="224"/>
      <c r="N35" s="240">
        <v>847</v>
      </c>
      <c r="O35" s="224"/>
      <c r="P35" s="240">
        <v>10</v>
      </c>
      <c r="R35" s="244">
        <v>6.5</v>
      </c>
      <c r="S35" s="244">
        <v>225</v>
      </c>
      <c r="T35" s="245">
        <f>+(R35*25.4)/S35</f>
        <v>0.7337777777777778</v>
      </c>
      <c r="W35" s="40"/>
      <c r="X35" s="40"/>
      <c r="Y35" s="40"/>
      <c r="Z35" s="40"/>
    </row>
    <row r="36" spans="1:26" ht="12.75" hidden="1">
      <c r="A36" s="209" t="s">
        <v>226</v>
      </c>
      <c r="B36" s="210" t="s">
        <v>245</v>
      </c>
      <c r="C36" s="211" t="str">
        <f t="shared" si="3"/>
        <v>245</v>
      </c>
      <c r="D36" s="211" t="str">
        <f t="shared" si="1"/>
        <v>40</v>
      </c>
      <c r="E36" s="211" t="str">
        <f t="shared" si="2"/>
        <v>17</v>
      </c>
      <c r="F36" s="246" t="s">
        <v>239</v>
      </c>
      <c r="G36" s="247">
        <v>8.5</v>
      </c>
      <c r="H36" s="210">
        <v>9.6</v>
      </c>
      <c r="I36" s="210">
        <v>24.7</v>
      </c>
      <c r="J36" s="210">
        <v>7.7</v>
      </c>
      <c r="K36" s="212"/>
      <c r="L36" s="210">
        <v>11.5</v>
      </c>
      <c r="M36" s="209"/>
      <c r="N36" s="209"/>
      <c r="O36" s="209"/>
      <c r="P36" s="210">
        <v>10</v>
      </c>
      <c r="R36" s="40">
        <v>7.5</v>
      </c>
      <c r="S36" s="40">
        <v>245</v>
      </c>
      <c r="T36" s="248">
        <f>+(R36*25.4)/S36</f>
        <v>0.7775510204081633</v>
      </c>
      <c r="W36" s="40"/>
      <c r="X36" s="40"/>
      <c r="Y36" s="40"/>
      <c r="Z36" s="40"/>
    </row>
    <row r="37" spans="1:26" s="215" customFormat="1" ht="12.75" hidden="1">
      <c r="A37" s="182" t="s">
        <v>171</v>
      </c>
      <c r="B37" s="81" t="s">
        <v>246</v>
      </c>
      <c r="C37" s="183" t="str">
        <f t="shared" si="3"/>
        <v>245</v>
      </c>
      <c r="D37" s="183" t="str">
        <f t="shared" si="1"/>
        <v>45</v>
      </c>
      <c r="E37" s="183" t="str">
        <f t="shared" si="2"/>
        <v>17</v>
      </c>
      <c r="F37" s="81" t="s">
        <v>237</v>
      </c>
      <c r="G37" s="81">
        <v>8</v>
      </c>
      <c r="H37" s="81">
        <v>9.5</v>
      </c>
      <c r="I37" s="81">
        <v>25.6</v>
      </c>
      <c r="J37" s="81">
        <v>8.6</v>
      </c>
      <c r="K37" s="184">
        <v>1521</v>
      </c>
      <c r="L37" s="77"/>
      <c r="M37" s="185"/>
      <c r="N37" s="185"/>
      <c r="O37" s="185"/>
      <c r="P37" s="176"/>
      <c r="R37" s="249">
        <v>7.5</v>
      </c>
      <c r="S37" s="249">
        <v>255</v>
      </c>
      <c r="T37" s="250">
        <f>+(R37*25.4)/S37</f>
        <v>0.7470588235294118</v>
      </c>
      <c r="W37" s="249"/>
      <c r="X37" s="249"/>
      <c r="Y37" s="249"/>
      <c r="Z37" s="249"/>
    </row>
    <row r="38" spans="1:26" s="215" customFormat="1" ht="12.75" hidden="1">
      <c r="A38" s="161" t="s">
        <v>4</v>
      </c>
      <c r="B38" s="163" t="s">
        <v>246</v>
      </c>
      <c r="C38" s="162" t="str">
        <f t="shared" si="3"/>
        <v>245</v>
      </c>
      <c r="D38" s="162" t="str">
        <f t="shared" si="1"/>
        <v>45</v>
      </c>
      <c r="E38" s="162" t="str">
        <f t="shared" si="2"/>
        <v>17</v>
      </c>
      <c r="F38" s="175"/>
      <c r="G38" s="164">
        <v>8</v>
      </c>
      <c r="H38" s="163">
        <v>9.6</v>
      </c>
      <c r="I38" s="163">
        <v>25.6</v>
      </c>
      <c r="J38" s="163">
        <v>8.8</v>
      </c>
      <c r="K38" s="251">
        <v>1521</v>
      </c>
      <c r="L38" s="163">
        <v>11.8</v>
      </c>
      <c r="M38" s="164">
        <v>78.3</v>
      </c>
      <c r="N38" s="164">
        <v>808</v>
      </c>
      <c r="O38" s="164">
        <v>26.2</v>
      </c>
      <c r="P38" s="176">
        <v>10</v>
      </c>
      <c r="R38" s="249">
        <v>7.5</v>
      </c>
      <c r="S38" s="249">
        <v>235</v>
      </c>
      <c r="T38" s="250">
        <f>+(R38*25.4)/S38</f>
        <v>0.8106382978723404</v>
      </c>
      <c r="W38" s="249"/>
      <c r="X38" s="249"/>
      <c r="Y38" s="249"/>
      <c r="Z38" s="249"/>
    </row>
    <row r="39" spans="1:26" s="215" customFormat="1" ht="12.75" hidden="1">
      <c r="A39" s="182" t="s">
        <v>56</v>
      </c>
      <c r="B39" s="81" t="s">
        <v>246</v>
      </c>
      <c r="C39" s="183" t="str">
        <f t="shared" si="3"/>
        <v>245</v>
      </c>
      <c r="D39" s="183" t="str">
        <f t="shared" si="1"/>
        <v>45</v>
      </c>
      <c r="E39" s="183" t="str">
        <f t="shared" si="2"/>
        <v>17</v>
      </c>
      <c r="F39" s="81" t="s">
        <v>237</v>
      </c>
      <c r="G39" s="81">
        <v>8</v>
      </c>
      <c r="H39" s="81">
        <v>9.57</v>
      </c>
      <c r="I39" s="81">
        <v>25.67</v>
      </c>
      <c r="J39" s="81">
        <v>8.6</v>
      </c>
      <c r="K39" s="184">
        <v>1521</v>
      </c>
      <c r="L39" s="77"/>
      <c r="M39" s="185"/>
      <c r="N39" s="185"/>
      <c r="O39" s="185"/>
      <c r="P39" s="176"/>
      <c r="S39" s="34"/>
      <c r="T39" s="34"/>
      <c r="U39" s="34"/>
      <c r="V39" s="34"/>
      <c r="W39" s="34"/>
      <c r="X39" s="34"/>
      <c r="Y39" s="34"/>
      <c r="Z39" s="34"/>
    </row>
    <row r="40" spans="1:26" s="215" customFormat="1" ht="12.75" hidden="1">
      <c r="A40" s="252" t="s">
        <v>226</v>
      </c>
      <c r="B40" s="253" t="s">
        <v>246</v>
      </c>
      <c r="C40" s="254" t="str">
        <f t="shared" si="3"/>
        <v>245</v>
      </c>
      <c r="D40" s="254" t="str">
        <f aca="true" t="shared" si="4" ref="D40:D73">MID(B40,5,2)</f>
        <v>45</v>
      </c>
      <c r="E40" s="254" t="str">
        <f aca="true" t="shared" si="5" ref="E40:E73">RIGHT(B40,2)</f>
        <v>17</v>
      </c>
      <c r="F40" s="253" t="s">
        <v>136</v>
      </c>
      <c r="G40" s="252">
        <v>8</v>
      </c>
      <c r="H40" s="253">
        <v>9.7</v>
      </c>
      <c r="I40" s="253">
        <v>25.7</v>
      </c>
      <c r="J40" s="253">
        <v>8.3</v>
      </c>
      <c r="K40" s="255"/>
      <c r="L40" s="253">
        <v>11.9</v>
      </c>
      <c r="M40" s="252"/>
      <c r="N40" s="252">
        <v>811</v>
      </c>
      <c r="O40" s="252">
        <v>27</v>
      </c>
      <c r="P40" s="253">
        <v>10</v>
      </c>
      <c r="S40" s="34"/>
      <c r="T40" s="34"/>
      <c r="U40" s="34"/>
      <c r="V40" s="34"/>
      <c r="W40" s="34"/>
      <c r="X40" s="34"/>
      <c r="Y40" s="34"/>
      <c r="Z40" s="34"/>
    </row>
    <row r="41" spans="1:26" s="215" customFormat="1" ht="12.75" hidden="1">
      <c r="A41" s="128" t="s">
        <v>218</v>
      </c>
      <c r="B41" s="84" t="s">
        <v>246</v>
      </c>
      <c r="C41" s="130" t="str">
        <f t="shared" si="3"/>
        <v>245</v>
      </c>
      <c r="D41" s="130" t="str">
        <f t="shared" si="4"/>
        <v>45</v>
      </c>
      <c r="E41" s="130" t="str">
        <f t="shared" si="5"/>
        <v>17</v>
      </c>
      <c r="F41" s="84" t="s">
        <v>137</v>
      </c>
      <c r="G41" s="85">
        <v>8</v>
      </c>
      <c r="H41" s="84">
        <v>9.4</v>
      </c>
      <c r="I41" s="84">
        <v>25.7</v>
      </c>
      <c r="J41" s="84">
        <v>8.3</v>
      </c>
      <c r="K41" s="85"/>
      <c r="L41" s="130" t="s">
        <v>221</v>
      </c>
      <c r="M41" s="128"/>
      <c r="N41" s="84">
        <v>847</v>
      </c>
      <c r="O41" s="128">
        <v>27</v>
      </c>
      <c r="P41" s="84">
        <v>10</v>
      </c>
      <c r="S41" s="256" t="s">
        <v>111</v>
      </c>
      <c r="T41" s="256" t="s">
        <v>247</v>
      </c>
      <c r="U41" s="256" t="s">
        <v>248</v>
      </c>
      <c r="V41" s="256" t="s">
        <v>249</v>
      </c>
      <c r="W41" s="256" t="s">
        <v>127</v>
      </c>
      <c r="X41" s="256" t="s">
        <v>128</v>
      </c>
      <c r="Y41" s="34"/>
      <c r="Z41" s="34"/>
    </row>
    <row r="42" spans="1:26" s="215" customFormat="1" ht="12.75" hidden="1">
      <c r="A42" s="144" t="s">
        <v>226</v>
      </c>
      <c r="B42" s="145" t="s">
        <v>250</v>
      </c>
      <c r="C42" s="130" t="str">
        <f t="shared" si="3"/>
        <v>245</v>
      </c>
      <c r="D42" s="130" t="str">
        <f t="shared" si="4"/>
        <v>40</v>
      </c>
      <c r="E42" s="130" t="str">
        <f t="shared" si="5"/>
        <v>18</v>
      </c>
      <c r="F42" s="179" t="s">
        <v>239</v>
      </c>
      <c r="G42" s="180">
        <v>8.5</v>
      </c>
      <c r="H42" s="145">
        <v>10</v>
      </c>
      <c r="I42" s="145">
        <v>25.7</v>
      </c>
      <c r="J42" s="145">
        <v>7.7</v>
      </c>
      <c r="K42" s="147"/>
      <c r="L42" s="145">
        <v>12</v>
      </c>
      <c r="M42" s="144"/>
      <c r="N42" s="144"/>
      <c r="O42" s="144"/>
      <c r="P42" s="145">
        <v>10</v>
      </c>
      <c r="S42" s="185">
        <v>6.5</v>
      </c>
      <c r="T42" s="185">
        <v>42</v>
      </c>
      <c r="U42" s="257">
        <f>+S42/2+(T42/25.4)</f>
        <v>4.903543307086615</v>
      </c>
      <c r="V42" s="257">
        <f>+S42-U42</f>
        <v>1.5964566929133852</v>
      </c>
      <c r="W42" s="257">
        <f>+U42-Q$27</f>
        <v>4.903543307086615</v>
      </c>
      <c r="X42" s="257">
        <f>+V42-R$27</f>
        <v>0.6061654307774629</v>
      </c>
      <c r="Y42" s="34"/>
      <c r="Z42" s="34"/>
    </row>
    <row r="43" spans="1:26" s="215" customFormat="1" ht="12.75" hidden="1">
      <c r="A43" s="144" t="s">
        <v>226</v>
      </c>
      <c r="B43" s="145" t="s">
        <v>251</v>
      </c>
      <c r="C43" s="130" t="str">
        <f t="shared" si="3"/>
        <v>245</v>
      </c>
      <c r="D43" s="130" t="str">
        <f t="shared" si="4"/>
        <v>35</v>
      </c>
      <c r="E43" s="130" t="str">
        <f t="shared" si="5"/>
        <v>19</v>
      </c>
      <c r="F43" s="179" t="s">
        <v>239</v>
      </c>
      <c r="G43" s="180">
        <v>8.5</v>
      </c>
      <c r="H43" s="145">
        <v>10</v>
      </c>
      <c r="I43" s="145">
        <v>25.7</v>
      </c>
      <c r="J43" s="145">
        <v>7.7</v>
      </c>
      <c r="K43" s="147"/>
      <c r="L43" s="145">
        <v>12.1</v>
      </c>
      <c r="M43" s="144"/>
      <c r="N43" s="144"/>
      <c r="O43" s="144"/>
      <c r="P43" s="145">
        <v>10</v>
      </c>
      <c r="S43" s="249">
        <v>7.5</v>
      </c>
      <c r="T43" s="249">
        <v>45</v>
      </c>
      <c r="U43" s="258">
        <f>+S43/2+(T43/25.4)</f>
        <v>5.521653543307087</v>
      </c>
      <c r="V43" s="258">
        <f>+S43-U43</f>
        <v>1.978346456692913</v>
      </c>
      <c r="W43" s="258">
        <f>+U43-Q$27</f>
        <v>5.521653543307087</v>
      </c>
      <c r="X43" s="258">
        <f>+V43-R$27</f>
        <v>0.9880551945569906</v>
      </c>
      <c r="Y43" s="34"/>
      <c r="Z43" s="34"/>
    </row>
    <row r="44" spans="1:26" s="215" customFormat="1" ht="13.5" hidden="1">
      <c r="A44" s="137" t="s">
        <v>4</v>
      </c>
      <c r="B44" s="139" t="s">
        <v>252</v>
      </c>
      <c r="C44" s="140" t="str">
        <f t="shared" si="3"/>
        <v>255</v>
      </c>
      <c r="D44" s="140" t="str">
        <f t="shared" si="4"/>
        <v>50</v>
      </c>
      <c r="E44" s="140" t="str">
        <f t="shared" si="5"/>
        <v>16</v>
      </c>
      <c r="F44" s="136"/>
      <c r="G44" s="141">
        <v>7</v>
      </c>
      <c r="H44" s="139">
        <v>10</v>
      </c>
      <c r="I44" s="139">
        <v>26.1</v>
      </c>
      <c r="J44" s="139">
        <v>9.4</v>
      </c>
      <c r="K44" s="142">
        <v>1687</v>
      </c>
      <c r="L44" s="139">
        <v>11.9</v>
      </c>
      <c r="M44" s="141">
        <v>79</v>
      </c>
      <c r="N44" s="141">
        <v>802</v>
      </c>
      <c r="O44" s="141">
        <v>30</v>
      </c>
      <c r="P44" s="154"/>
      <c r="S44" s="249"/>
      <c r="T44" s="249"/>
      <c r="U44" s="258"/>
      <c r="V44" s="258"/>
      <c r="W44" s="258"/>
      <c r="X44" s="258"/>
      <c r="Y44" s="34"/>
      <c r="Z44" s="34"/>
    </row>
    <row r="45" spans="1:16" s="215" customFormat="1" ht="13.5" hidden="1">
      <c r="A45" s="132" t="s">
        <v>56</v>
      </c>
      <c r="B45" s="133" t="s">
        <v>252</v>
      </c>
      <c r="C45" s="134" t="str">
        <f t="shared" si="3"/>
        <v>255</v>
      </c>
      <c r="D45" s="134" t="str">
        <f t="shared" si="4"/>
        <v>50</v>
      </c>
      <c r="E45" s="134" t="str">
        <f t="shared" si="5"/>
        <v>16</v>
      </c>
      <c r="F45" s="133" t="s">
        <v>253</v>
      </c>
      <c r="G45" s="133">
        <v>8</v>
      </c>
      <c r="H45" s="133">
        <v>10.43</v>
      </c>
      <c r="I45" s="133">
        <v>26.06</v>
      </c>
      <c r="J45" s="133">
        <v>9.6</v>
      </c>
      <c r="K45" s="135">
        <v>1687</v>
      </c>
      <c r="L45" s="136"/>
      <c r="M45" s="137"/>
      <c r="N45" s="137"/>
      <c r="O45" s="137"/>
      <c r="P45" s="154"/>
    </row>
    <row r="46" spans="1:16" s="215" customFormat="1" ht="12.75" hidden="1">
      <c r="A46" s="128" t="s">
        <v>218</v>
      </c>
      <c r="B46" s="129" t="s">
        <v>252</v>
      </c>
      <c r="C46" s="130" t="str">
        <f t="shared" si="3"/>
        <v>255</v>
      </c>
      <c r="D46" s="130" t="str">
        <f t="shared" si="4"/>
        <v>50</v>
      </c>
      <c r="E46" s="130" t="str">
        <f t="shared" si="5"/>
        <v>16</v>
      </c>
      <c r="F46" s="129" t="s">
        <v>254</v>
      </c>
      <c r="G46" s="85">
        <v>8</v>
      </c>
      <c r="H46" s="129">
        <v>10.3</v>
      </c>
      <c r="I46" s="129">
        <v>26.1</v>
      </c>
      <c r="J46" s="129">
        <v>8.1</v>
      </c>
      <c r="K46" s="85"/>
      <c r="L46" s="131" t="s">
        <v>221</v>
      </c>
      <c r="M46" s="128"/>
      <c r="N46" s="129">
        <v>835</v>
      </c>
      <c r="O46" s="128"/>
      <c r="P46" s="129">
        <v>10</v>
      </c>
    </row>
    <row r="47" spans="1:16" s="215" customFormat="1" ht="12.75" hidden="1">
      <c r="A47" s="187" t="s">
        <v>4</v>
      </c>
      <c r="B47" s="82" t="s">
        <v>255</v>
      </c>
      <c r="C47" s="130" t="str">
        <f t="shared" si="3"/>
        <v>255</v>
      </c>
      <c r="D47" s="130" t="str">
        <f t="shared" si="4"/>
        <v>40</v>
      </c>
      <c r="E47" s="130" t="str">
        <f t="shared" si="5"/>
        <v>17</v>
      </c>
      <c r="F47" s="259"/>
      <c r="G47" s="260">
        <v>8.5</v>
      </c>
      <c r="H47" s="82">
        <v>10</v>
      </c>
      <c r="I47" s="82">
        <v>25</v>
      </c>
      <c r="J47" s="82">
        <v>9.3</v>
      </c>
      <c r="K47" s="191">
        <v>1477</v>
      </c>
      <c r="L47" s="82">
        <v>11.6</v>
      </c>
      <c r="M47" s="190">
        <v>76</v>
      </c>
      <c r="N47" s="190">
        <v>833</v>
      </c>
      <c r="O47" s="190">
        <v>27.3</v>
      </c>
      <c r="P47" s="176"/>
    </row>
    <row r="48" spans="1:16" s="215" customFormat="1" ht="12.75" hidden="1">
      <c r="A48" s="190" t="s">
        <v>222</v>
      </c>
      <c r="B48" s="82" t="s">
        <v>255</v>
      </c>
      <c r="C48" s="130" t="str">
        <f t="shared" si="3"/>
        <v>255</v>
      </c>
      <c r="D48" s="130" t="str">
        <f t="shared" si="4"/>
        <v>40</v>
      </c>
      <c r="E48" s="130" t="str">
        <f t="shared" si="5"/>
        <v>17</v>
      </c>
      <c r="F48" s="261" t="s">
        <v>256</v>
      </c>
      <c r="G48" s="261">
        <v>9</v>
      </c>
      <c r="H48" s="82">
        <v>10.2</v>
      </c>
      <c r="I48" s="82">
        <v>25</v>
      </c>
      <c r="J48" s="82">
        <v>0</v>
      </c>
      <c r="K48" s="191">
        <v>1477</v>
      </c>
      <c r="L48" s="189"/>
      <c r="M48" s="187"/>
      <c r="N48" s="187"/>
      <c r="O48" s="187"/>
      <c r="P48" s="176"/>
    </row>
    <row r="49" spans="1:16" s="215" customFormat="1" ht="12.75" hidden="1">
      <c r="A49" s="144" t="s">
        <v>226</v>
      </c>
      <c r="B49" s="145" t="s">
        <v>255</v>
      </c>
      <c r="C49" s="130" t="str">
        <f t="shared" si="3"/>
        <v>255</v>
      </c>
      <c r="D49" s="130" t="str">
        <f t="shared" si="4"/>
        <v>40</v>
      </c>
      <c r="E49" s="130" t="str">
        <f t="shared" si="5"/>
        <v>17</v>
      </c>
      <c r="F49" s="179" t="s">
        <v>138</v>
      </c>
      <c r="G49" s="180">
        <v>9</v>
      </c>
      <c r="H49" s="145">
        <v>10.2</v>
      </c>
      <c r="I49" s="145">
        <v>25</v>
      </c>
      <c r="J49" s="145">
        <v>8</v>
      </c>
      <c r="K49" s="147"/>
      <c r="L49" s="145">
        <v>11.6</v>
      </c>
      <c r="M49" s="144"/>
      <c r="N49" s="144"/>
      <c r="O49" s="144"/>
      <c r="P49" s="145">
        <v>10</v>
      </c>
    </row>
    <row r="50" spans="1:16" s="215" customFormat="1" ht="12.75" hidden="1">
      <c r="A50" s="187" t="s">
        <v>4</v>
      </c>
      <c r="B50" s="82" t="s">
        <v>255</v>
      </c>
      <c r="C50" s="130" t="str">
        <f t="shared" si="3"/>
        <v>255</v>
      </c>
      <c r="D50" s="130" t="str">
        <f t="shared" si="4"/>
        <v>40</v>
      </c>
      <c r="E50" s="130" t="str">
        <f t="shared" si="5"/>
        <v>17</v>
      </c>
      <c r="F50" s="261"/>
      <c r="G50" s="260">
        <v>9</v>
      </c>
      <c r="H50" s="82">
        <v>10.5</v>
      </c>
      <c r="I50" s="82">
        <v>25.4</v>
      </c>
      <c r="J50" s="82">
        <v>9</v>
      </c>
      <c r="K50" s="191"/>
      <c r="L50" s="82">
        <v>11.8</v>
      </c>
      <c r="M50" s="190">
        <v>77.4</v>
      </c>
      <c r="N50" s="190">
        <v>832</v>
      </c>
      <c r="O50" s="190">
        <v>26.2</v>
      </c>
      <c r="P50" s="176"/>
    </row>
    <row r="51" spans="1:16" s="215" customFormat="1" ht="12.75" hidden="1">
      <c r="A51" s="128" t="s">
        <v>218</v>
      </c>
      <c r="B51" s="84" t="s">
        <v>255</v>
      </c>
      <c r="C51" s="130" t="str">
        <f t="shared" si="3"/>
        <v>255</v>
      </c>
      <c r="D51" s="130" t="str">
        <f t="shared" si="4"/>
        <v>40</v>
      </c>
      <c r="E51" s="130" t="str">
        <f t="shared" si="5"/>
        <v>17</v>
      </c>
      <c r="F51" s="193" t="s">
        <v>138</v>
      </c>
      <c r="G51" s="85">
        <v>8.5</v>
      </c>
      <c r="H51" s="84">
        <v>10.2</v>
      </c>
      <c r="I51" s="84">
        <v>25</v>
      </c>
      <c r="J51" s="84">
        <v>8.1</v>
      </c>
      <c r="K51" s="85"/>
      <c r="L51" s="130" t="s">
        <v>221</v>
      </c>
      <c r="M51" s="128"/>
      <c r="N51" s="84">
        <v>846</v>
      </c>
      <c r="O51" s="128"/>
      <c r="P51" s="84">
        <v>10</v>
      </c>
    </row>
    <row r="52" spans="1:16" s="215" customFormat="1" ht="13.5" hidden="1">
      <c r="A52" s="190" t="s">
        <v>171</v>
      </c>
      <c r="B52" s="82" t="s">
        <v>257</v>
      </c>
      <c r="C52" s="130" t="str">
        <f t="shared" si="3"/>
        <v>255</v>
      </c>
      <c r="D52" s="130" t="str">
        <f t="shared" si="4"/>
        <v>45</v>
      </c>
      <c r="E52" s="130" t="str">
        <f t="shared" si="5"/>
        <v>17</v>
      </c>
      <c r="F52" s="261" t="s">
        <v>238</v>
      </c>
      <c r="G52" s="261">
        <v>8.5</v>
      </c>
      <c r="H52" s="82">
        <v>10</v>
      </c>
      <c r="I52" s="82">
        <v>26</v>
      </c>
      <c r="J52" s="82">
        <v>8.6</v>
      </c>
      <c r="K52" s="191">
        <v>1389</v>
      </c>
      <c r="L52" s="189"/>
      <c r="M52" s="187"/>
      <c r="N52" s="187"/>
      <c r="O52" s="187"/>
      <c r="P52" s="186"/>
    </row>
    <row r="53" spans="1:16" s="215" customFormat="1" ht="13.5" hidden="1">
      <c r="A53" s="190" t="s">
        <v>56</v>
      </c>
      <c r="B53" s="82" t="s">
        <v>257</v>
      </c>
      <c r="C53" s="130" t="str">
        <f t="shared" si="3"/>
        <v>255</v>
      </c>
      <c r="D53" s="130" t="str">
        <f t="shared" si="4"/>
        <v>45</v>
      </c>
      <c r="E53" s="130" t="str">
        <f t="shared" si="5"/>
        <v>17</v>
      </c>
      <c r="F53" s="261" t="s">
        <v>238</v>
      </c>
      <c r="G53" s="261">
        <v>8.5</v>
      </c>
      <c r="H53" s="82">
        <v>10.04</v>
      </c>
      <c r="I53" s="82">
        <v>26.06</v>
      </c>
      <c r="J53" s="82">
        <v>9.1</v>
      </c>
      <c r="K53" s="191">
        <v>1389</v>
      </c>
      <c r="L53" s="189"/>
      <c r="M53" s="187"/>
      <c r="N53" s="187"/>
      <c r="O53" s="187"/>
      <c r="P53" s="186"/>
    </row>
    <row r="54" spans="1:16" s="215" customFormat="1" ht="12.75" hidden="1">
      <c r="A54" s="144" t="s">
        <v>226</v>
      </c>
      <c r="B54" s="145" t="s">
        <v>257</v>
      </c>
      <c r="C54" s="130" t="str">
        <f t="shared" si="3"/>
        <v>255</v>
      </c>
      <c r="D54" s="130" t="str">
        <f t="shared" si="4"/>
        <v>45</v>
      </c>
      <c r="E54" s="130" t="str">
        <f t="shared" si="5"/>
        <v>17</v>
      </c>
      <c r="F54" s="179" t="s">
        <v>239</v>
      </c>
      <c r="G54" s="180">
        <v>8.5</v>
      </c>
      <c r="H54" s="145">
        <v>10.1</v>
      </c>
      <c r="I54" s="145">
        <v>26.1</v>
      </c>
      <c r="J54" s="145">
        <v>7.7</v>
      </c>
      <c r="K54" s="147"/>
      <c r="L54" s="145">
        <v>12</v>
      </c>
      <c r="M54" s="144"/>
      <c r="N54" s="144"/>
      <c r="O54" s="144"/>
      <c r="P54" s="145">
        <v>10</v>
      </c>
    </row>
    <row r="55" spans="1:16" s="215" customFormat="1" ht="12.75" hidden="1">
      <c r="A55" s="128" t="s">
        <v>218</v>
      </c>
      <c r="B55" s="84" t="s">
        <v>257</v>
      </c>
      <c r="C55" s="130" t="str">
        <f t="shared" si="3"/>
        <v>255</v>
      </c>
      <c r="D55" s="130" t="str">
        <f t="shared" si="4"/>
        <v>45</v>
      </c>
      <c r="E55" s="130" t="str">
        <f t="shared" si="5"/>
        <v>17</v>
      </c>
      <c r="F55" s="193" t="s">
        <v>239</v>
      </c>
      <c r="G55" s="262">
        <v>8.5</v>
      </c>
      <c r="H55" s="84">
        <v>9.9</v>
      </c>
      <c r="I55" s="84">
        <v>26.1</v>
      </c>
      <c r="J55" s="84">
        <v>8.1</v>
      </c>
      <c r="K55" s="85"/>
      <c r="L55" s="130" t="s">
        <v>221</v>
      </c>
      <c r="M55" s="128"/>
      <c r="N55" s="84">
        <v>835</v>
      </c>
      <c r="O55" s="128"/>
      <c r="P55" s="84">
        <v>10</v>
      </c>
    </row>
    <row r="56" spans="1:16" s="215" customFormat="1" ht="12.75" hidden="1">
      <c r="A56" s="172" t="s">
        <v>222</v>
      </c>
      <c r="B56" s="173" t="s">
        <v>258</v>
      </c>
      <c r="C56" s="130" t="str">
        <f t="shared" si="3"/>
        <v>255</v>
      </c>
      <c r="D56" s="130" t="str">
        <f t="shared" si="4"/>
        <v>35</v>
      </c>
      <c r="E56" s="130" t="str">
        <f t="shared" si="5"/>
        <v>18</v>
      </c>
      <c r="F56" s="178" t="s">
        <v>259</v>
      </c>
      <c r="G56" s="178">
        <v>9</v>
      </c>
      <c r="H56" s="173">
        <v>10.2</v>
      </c>
      <c r="I56" s="173">
        <v>25</v>
      </c>
      <c r="J56" s="173">
        <v>9.2</v>
      </c>
      <c r="K56" s="174">
        <v>1323</v>
      </c>
      <c r="L56" s="175"/>
      <c r="M56" s="161"/>
      <c r="N56" s="161"/>
      <c r="O56" s="161"/>
      <c r="P56" s="176"/>
    </row>
    <row r="57" spans="1:16" s="215" customFormat="1" ht="12.75" hidden="1">
      <c r="A57" s="144" t="s">
        <v>226</v>
      </c>
      <c r="B57" s="145" t="s">
        <v>258</v>
      </c>
      <c r="C57" s="130" t="str">
        <f t="shared" si="3"/>
        <v>255</v>
      </c>
      <c r="D57" s="130" t="str">
        <f t="shared" si="4"/>
        <v>35</v>
      </c>
      <c r="E57" s="130" t="str">
        <f t="shared" si="5"/>
        <v>18</v>
      </c>
      <c r="F57" s="179" t="s">
        <v>138</v>
      </c>
      <c r="G57" s="180">
        <v>9</v>
      </c>
      <c r="H57" s="145">
        <v>10.3</v>
      </c>
      <c r="I57" s="145">
        <v>25</v>
      </c>
      <c r="J57" s="145">
        <v>8.8</v>
      </c>
      <c r="K57" s="147"/>
      <c r="L57" s="145">
        <v>11.7</v>
      </c>
      <c r="M57" s="144"/>
      <c r="N57" s="144"/>
      <c r="O57" s="144"/>
      <c r="P57" s="145">
        <v>10</v>
      </c>
    </row>
    <row r="58" spans="1:16" s="215" customFormat="1" ht="12.75" hidden="1">
      <c r="A58" s="144" t="s">
        <v>226</v>
      </c>
      <c r="B58" s="145" t="s">
        <v>260</v>
      </c>
      <c r="C58" s="130" t="str">
        <f t="shared" si="3"/>
        <v>255</v>
      </c>
      <c r="D58" s="130" t="str">
        <f t="shared" si="4"/>
        <v>45</v>
      </c>
      <c r="E58" s="130" t="str">
        <f t="shared" si="5"/>
        <v>18</v>
      </c>
      <c r="F58" s="179" t="s">
        <v>239</v>
      </c>
      <c r="G58" s="180">
        <v>8.5</v>
      </c>
      <c r="H58" s="145">
        <v>10.1</v>
      </c>
      <c r="I58" s="145">
        <v>27</v>
      </c>
      <c r="J58" s="145">
        <v>7.7</v>
      </c>
      <c r="K58" s="147"/>
      <c r="L58" s="145">
        <v>12.5</v>
      </c>
      <c r="M58" s="144"/>
      <c r="N58" s="144"/>
      <c r="O58" s="144"/>
      <c r="P58" s="145">
        <v>10</v>
      </c>
    </row>
    <row r="59" spans="1:16" s="215" customFormat="1" ht="13.5" hidden="1">
      <c r="A59" s="172" t="s">
        <v>222</v>
      </c>
      <c r="B59" s="263" t="s">
        <v>261</v>
      </c>
      <c r="C59" s="130" t="str">
        <f t="shared" si="3"/>
        <v>255</v>
      </c>
      <c r="D59" s="130" t="str">
        <f t="shared" si="4"/>
        <v>40</v>
      </c>
      <c r="E59" s="130" t="str">
        <f t="shared" si="5"/>
        <v>19</v>
      </c>
      <c r="F59" s="178" t="s">
        <v>259</v>
      </c>
      <c r="G59" s="178">
        <v>9</v>
      </c>
      <c r="H59" s="173">
        <v>10.2</v>
      </c>
      <c r="I59" s="173">
        <v>27</v>
      </c>
      <c r="J59" s="163">
        <v>9.4</v>
      </c>
      <c r="K59" s="174">
        <v>1565</v>
      </c>
      <c r="L59" s="175"/>
      <c r="M59" s="161"/>
      <c r="N59" s="161"/>
      <c r="O59" s="161"/>
      <c r="P59" s="186"/>
    </row>
    <row r="60" spans="1:16" s="215" customFormat="1" ht="13.5" hidden="1">
      <c r="A60" s="172" t="s">
        <v>171</v>
      </c>
      <c r="B60" s="173" t="s">
        <v>261</v>
      </c>
      <c r="C60" s="130" t="str">
        <f t="shared" si="3"/>
        <v>255</v>
      </c>
      <c r="D60" s="130" t="str">
        <f t="shared" si="4"/>
        <v>40</v>
      </c>
      <c r="E60" s="130" t="str">
        <f t="shared" si="5"/>
        <v>19</v>
      </c>
      <c r="F60" s="178" t="s">
        <v>259</v>
      </c>
      <c r="G60" s="178">
        <v>9</v>
      </c>
      <c r="H60" s="173">
        <v>10.2</v>
      </c>
      <c r="I60" s="173">
        <v>27</v>
      </c>
      <c r="J60" s="163">
        <v>9.4</v>
      </c>
      <c r="K60" s="174">
        <v>1565</v>
      </c>
      <c r="L60" s="163"/>
      <c r="M60" s="164"/>
      <c r="N60" s="164"/>
      <c r="O60" s="164"/>
      <c r="P60" s="186"/>
    </row>
    <row r="61" spans="1:16" s="215" customFormat="1" ht="12.75" hidden="1">
      <c r="A61" s="144" t="s">
        <v>226</v>
      </c>
      <c r="B61" s="145" t="s">
        <v>261</v>
      </c>
      <c r="C61" s="130" t="str">
        <f t="shared" si="3"/>
        <v>255</v>
      </c>
      <c r="D61" s="130" t="str">
        <f t="shared" si="4"/>
        <v>40</v>
      </c>
      <c r="E61" s="130" t="str">
        <f t="shared" si="5"/>
        <v>19</v>
      </c>
      <c r="F61" s="179" t="s">
        <v>138</v>
      </c>
      <c r="G61" s="180">
        <v>9</v>
      </c>
      <c r="H61" s="145">
        <v>10.2</v>
      </c>
      <c r="I61" s="145">
        <v>27</v>
      </c>
      <c r="J61" s="145">
        <v>8</v>
      </c>
      <c r="K61" s="147"/>
      <c r="L61" s="145">
        <v>12.6</v>
      </c>
      <c r="M61" s="144"/>
      <c r="N61" s="144"/>
      <c r="O61" s="144"/>
      <c r="P61" s="145">
        <v>10</v>
      </c>
    </row>
    <row r="62" spans="1:16" s="215" customFormat="1" ht="12.75" hidden="1">
      <c r="A62" s="144" t="s">
        <v>226</v>
      </c>
      <c r="B62" s="145" t="s">
        <v>262</v>
      </c>
      <c r="C62" s="130" t="str">
        <f t="shared" si="3"/>
        <v>255</v>
      </c>
      <c r="D62" s="130" t="str">
        <f t="shared" si="4"/>
        <v>35</v>
      </c>
      <c r="E62" s="130" t="str">
        <f t="shared" si="5"/>
        <v>20</v>
      </c>
      <c r="F62" s="179" t="s">
        <v>138</v>
      </c>
      <c r="G62" s="180">
        <v>9</v>
      </c>
      <c r="H62" s="145">
        <v>10.6</v>
      </c>
      <c r="I62" s="145">
        <v>27.1</v>
      </c>
      <c r="J62" s="145">
        <v>7.9</v>
      </c>
      <c r="K62" s="147"/>
      <c r="L62" s="145">
        <v>12.8</v>
      </c>
      <c r="M62" s="144"/>
      <c r="N62" s="144"/>
      <c r="O62" s="144"/>
      <c r="P62" s="145">
        <v>10</v>
      </c>
    </row>
    <row r="63" spans="1:16" s="215" customFormat="1" ht="12.75" hidden="1">
      <c r="A63" s="144" t="s">
        <v>226</v>
      </c>
      <c r="B63" s="145" t="s">
        <v>263</v>
      </c>
      <c r="C63" s="130" t="str">
        <f t="shared" si="3"/>
        <v>265</v>
      </c>
      <c r="D63" s="130" t="str">
        <f t="shared" si="4"/>
        <v>40</v>
      </c>
      <c r="E63" s="130" t="str">
        <f t="shared" si="5"/>
        <v>17</v>
      </c>
      <c r="F63" s="179" t="s">
        <v>264</v>
      </c>
      <c r="G63" s="180">
        <v>9.5</v>
      </c>
      <c r="H63" s="145">
        <v>10.8</v>
      </c>
      <c r="I63" s="145">
        <v>25.4</v>
      </c>
      <c r="J63" s="145">
        <v>8.3</v>
      </c>
      <c r="K63" s="147"/>
      <c r="L63" s="145">
        <v>11.8</v>
      </c>
      <c r="M63" s="144"/>
      <c r="N63" s="144"/>
      <c r="O63" s="144"/>
      <c r="P63" s="145">
        <v>10</v>
      </c>
    </row>
    <row r="64" spans="1:16" s="215" customFormat="1" ht="12.75" hidden="1">
      <c r="A64" s="182" t="s">
        <v>171</v>
      </c>
      <c r="B64" s="81" t="s">
        <v>265</v>
      </c>
      <c r="C64" s="130" t="str">
        <f t="shared" si="3"/>
        <v>275</v>
      </c>
      <c r="D64" s="130" t="str">
        <f t="shared" si="4"/>
        <v>40</v>
      </c>
      <c r="E64" s="130" t="str">
        <f t="shared" si="5"/>
        <v>17</v>
      </c>
      <c r="F64" s="264" t="s">
        <v>266</v>
      </c>
      <c r="G64" s="264">
        <v>9.5</v>
      </c>
      <c r="H64" s="81">
        <v>10.9</v>
      </c>
      <c r="I64" s="81">
        <v>25.6</v>
      </c>
      <c r="J64" s="81">
        <v>9.6</v>
      </c>
      <c r="K64" s="184">
        <v>1433</v>
      </c>
      <c r="L64" s="77"/>
      <c r="M64" s="185"/>
      <c r="N64" s="185"/>
      <c r="O64" s="185"/>
      <c r="P64" s="176"/>
    </row>
    <row r="65" spans="1:16" s="215" customFormat="1" ht="12.75" hidden="1">
      <c r="A65" s="182" t="s">
        <v>56</v>
      </c>
      <c r="B65" s="81" t="s">
        <v>265</v>
      </c>
      <c r="C65" s="130" t="str">
        <f t="shared" si="3"/>
        <v>275</v>
      </c>
      <c r="D65" s="130" t="str">
        <f t="shared" si="4"/>
        <v>40</v>
      </c>
      <c r="E65" s="130" t="str">
        <f t="shared" si="5"/>
        <v>17</v>
      </c>
      <c r="F65" s="264" t="s">
        <v>266</v>
      </c>
      <c r="G65" s="264">
        <v>9.5</v>
      </c>
      <c r="H65" s="81">
        <v>10.94</v>
      </c>
      <c r="I65" s="81">
        <v>25.67</v>
      </c>
      <c r="J65" s="81">
        <v>9.7</v>
      </c>
      <c r="K65" s="184">
        <v>1433</v>
      </c>
      <c r="L65" s="77"/>
      <c r="M65" s="185"/>
      <c r="N65" s="185"/>
      <c r="O65" s="185"/>
      <c r="P65" s="176"/>
    </row>
    <row r="66" spans="1:16" s="215" customFormat="1" ht="12.75" hidden="1">
      <c r="A66" s="144" t="s">
        <v>226</v>
      </c>
      <c r="B66" s="145" t="s">
        <v>265</v>
      </c>
      <c r="C66" s="130" t="str">
        <f t="shared" si="3"/>
        <v>275</v>
      </c>
      <c r="D66" s="130" t="str">
        <f t="shared" si="4"/>
        <v>40</v>
      </c>
      <c r="E66" s="130" t="str">
        <f t="shared" si="5"/>
        <v>17</v>
      </c>
      <c r="F66" s="179" t="s">
        <v>267</v>
      </c>
      <c r="G66" s="180">
        <v>9.5</v>
      </c>
      <c r="H66" s="145">
        <v>11</v>
      </c>
      <c r="I66" s="145">
        <v>25.7</v>
      </c>
      <c r="J66" s="145">
        <v>8.7</v>
      </c>
      <c r="K66" s="147"/>
      <c r="L66" s="145">
        <v>11.9</v>
      </c>
      <c r="M66" s="144"/>
      <c r="N66" s="144"/>
      <c r="O66" s="144"/>
      <c r="P66" s="145">
        <v>10</v>
      </c>
    </row>
    <row r="67" spans="1:16" s="215" customFormat="1" ht="12.75" hidden="1">
      <c r="A67" s="128" t="s">
        <v>218</v>
      </c>
      <c r="B67" s="84" t="s">
        <v>265</v>
      </c>
      <c r="C67" s="130" t="str">
        <f t="shared" si="3"/>
        <v>275</v>
      </c>
      <c r="D67" s="130" t="str">
        <f t="shared" si="4"/>
        <v>40</v>
      </c>
      <c r="E67" s="130" t="str">
        <f t="shared" si="5"/>
        <v>17</v>
      </c>
      <c r="F67" s="193" t="s">
        <v>268</v>
      </c>
      <c r="G67" s="262">
        <v>9.5</v>
      </c>
      <c r="H67" s="84">
        <v>11</v>
      </c>
      <c r="I67" s="84">
        <v>25.7</v>
      </c>
      <c r="J67" s="84">
        <v>8.6</v>
      </c>
      <c r="K67" s="85"/>
      <c r="L67" s="130" t="s">
        <v>221</v>
      </c>
      <c r="M67" s="128"/>
      <c r="N67" s="84">
        <v>847</v>
      </c>
      <c r="O67" s="128"/>
      <c r="P67" s="84">
        <v>11</v>
      </c>
    </row>
    <row r="68" spans="1:16" s="215" customFormat="1" ht="12.75" hidden="1">
      <c r="A68" s="144" t="s">
        <v>226</v>
      </c>
      <c r="B68" s="145" t="s">
        <v>269</v>
      </c>
      <c r="C68" s="130" t="str">
        <f t="shared" si="3"/>
        <v>275</v>
      </c>
      <c r="D68" s="130" t="str">
        <f t="shared" si="4"/>
        <v>35</v>
      </c>
      <c r="E68" s="130" t="str">
        <f t="shared" si="5"/>
        <v>18</v>
      </c>
      <c r="F68" s="179" t="s">
        <v>267</v>
      </c>
      <c r="G68" s="180">
        <v>9.5</v>
      </c>
      <c r="H68" s="145">
        <v>11.1</v>
      </c>
      <c r="I68" s="145">
        <v>25.6</v>
      </c>
      <c r="J68" s="145">
        <v>9.7</v>
      </c>
      <c r="K68" s="147"/>
      <c r="L68" s="145">
        <v>11.9</v>
      </c>
      <c r="M68" s="144"/>
      <c r="N68" s="144"/>
      <c r="O68" s="144"/>
      <c r="P68" s="145">
        <v>10</v>
      </c>
    </row>
    <row r="69" spans="1:16" s="215" customFormat="1" ht="13.5" hidden="1">
      <c r="A69" s="172" t="s">
        <v>171</v>
      </c>
      <c r="B69" s="173" t="s">
        <v>270</v>
      </c>
      <c r="C69" s="130" t="str">
        <f t="shared" si="3"/>
        <v>285</v>
      </c>
      <c r="D69" s="130" t="str">
        <f t="shared" si="4"/>
        <v>40</v>
      </c>
      <c r="E69" s="130" t="str">
        <f t="shared" si="5"/>
        <v>17</v>
      </c>
      <c r="F69" s="178" t="s">
        <v>271</v>
      </c>
      <c r="G69" s="178">
        <v>10</v>
      </c>
      <c r="H69" s="173">
        <v>11.4</v>
      </c>
      <c r="I69" s="173">
        <v>25.9</v>
      </c>
      <c r="J69" s="173">
        <v>9.5</v>
      </c>
      <c r="K69" s="174">
        <v>1521</v>
      </c>
      <c r="L69" s="175"/>
      <c r="M69" s="161"/>
      <c r="N69" s="161"/>
      <c r="O69" s="161"/>
      <c r="P69" s="186"/>
    </row>
    <row r="70" spans="1:16" s="215" customFormat="1" ht="13.5" hidden="1">
      <c r="A70" s="172" t="s">
        <v>56</v>
      </c>
      <c r="B70" s="263" t="s">
        <v>270</v>
      </c>
      <c r="C70" s="130" t="str">
        <f t="shared" si="3"/>
        <v>285</v>
      </c>
      <c r="D70" s="130" t="str">
        <f t="shared" si="4"/>
        <v>40</v>
      </c>
      <c r="E70" s="130" t="str">
        <f t="shared" si="5"/>
        <v>17</v>
      </c>
      <c r="F70" s="178" t="s">
        <v>271</v>
      </c>
      <c r="G70" s="178">
        <v>10</v>
      </c>
      <c r="H70" s="173">
        <v>11.42</v>
      </c>
      <c r="I70" s="173">
        <v>25.98</v>
      </c>
      <c r="J70" s="173">
        <v>9.9</v>
      </c>
      <c r="K70" s="174">
        <v>1521</v>
      </c>
      <c r="L70" s="175"/>
      <c r="M70" s="161"/>
      <c r="N70" s="161"/>
      <c r="O70" s="161"/>
      <c r="P70" s="186"/>
    </row>
    <row r="71" spans="1:16" s="215" customFormat="1" ht="12.75" hidden="1">
      <c r="A71" s="128" t="s">
        <v>218</v>
      </c>
      <c r="B71" s="84" t="s">
        <v>270</v>
      </c>
      <c r="C71" s="130" t="str">
        <f t="shared" si="3"/>
        <v>285</v>
      </c>
      <c r="D71" s="130" t="str">
        <f t="shared" si="4"/>
        <v>40</v>
      </c>
      <c r="E71" s="130" t="str">
        <f t="shared" si="5"/>
        <v>17</v>
      </c>
      <c r="F71" s="193" t="s">
        <v>272</v>
      </c>
      <c r="G71" s="262">
        <v>10</v>
      </c>
      <c r="H71" s="84">
        <v>11.4</v>
      </c>
      <c r="I71" s="84">
        <v>26.1</v>
      </c>
      <c r="J71" s="84">
        <v>9.2</v>
      </c>
      <c r="K71" s="85"/>
      <c r="L71" s="130" t="s">
        <v>221</v>
      </c>
      <c r="M71" s="128"/>
      <c r="N71" s="84">
        <v>835</v>
      </c>
      <c r="O71" s="128"/>
      <c r="P71" s="84">
        <v>11</v>
      </c>
    </row>
    <row r="72" spans="1:16" s="215" customFormat="1" ht="12.75" hidden="1">
      <c r="A72" s="144" t="s">
        <v>226</v>
      </c>
      <c r="B72" s="145" t="s">
        <v>273</v>
      </c>
      <c r="C72" s="130" t="str">
        <f t="shared" si="3"/>
        <v>285</v>
      </c>
      <c r="D72" s="130" t="str">
        <f t="shared" si="4"/>
        <v>35</v>
      </c>
      <c r="E72" s="130" t="str">
        <f t="shared" si="5"/>
        <v>18</v>
      </c>
      <c r="F72" s="179" t="s">
        <v>272</v>
      </c>
      <c r="G72" s="180">
        <v>10</v>
      </c>
      <c r="H72" s="145">
        <v>11.6</v>
      </c>
      <c r="I72" s="145">
        <v>25.9</v>
      </c>
      <c r="J72" s="145">
        <v>11.1</v>
      </c>
      <c r="K72" s="147"/>
      <c r="L72" s="145">
        <v>12.1</v>
      </c>
      <c r="M72" s="144"/>
      <c r="N72" s="144"/>
      <c r="O72" s="144"/>
      <c r="P72" s="145">
        <v>10</v>
      </c>
    </row>
    <row r="73" spans="1:16" s="215" customFormat="1" ht="12.75" hidden="1">
      <c r="A73" s="144" t="s">
        <v>226</v>
      </c>
      <c r="B73" s="265" t="s">
        <v>274</v>
      </c>
      <c r="C73" s="130" t="str">
        <f t="shared" si="3"/>
        <v>285</v>
      </c>
      <c r="D73" s="130" t="str">
        <f t="shared" si="4"/>
        <v>30</v>
      </c>
      <c r="E73" s="130" t="str">
        <f t="shared" si="5"/>
        <v>20</v>
      </c>
      <c r="F73" s="266" t="s">
        <v>275</v>
      </c>
      <c r="G73" s="180">
        <v>10</v>
      </c>
      <c r="H73" s="265">
        <v>11.6</v>
      </c>
      <c r="I73" s="265">
        <v>26.8</v>
      </c>
      <c r="J73" s="265">
        <v>11.1</v>
      </c>
      <c r="K73" s="147"/>
      <c r="L73" s="265">
        <v>12.6</v>
      </c>
      <c r="M73" s="144"/>
      <c r="N73" s="144"/>
      <c r="O73" s="144"/>
      <c r="P73" s="265">
        <v>10</v>
      </c>
    </row>
    <row r="74" spans="1:16" ht="12.75" hidden="1">
      <c r="A74" s="144" t="s">
        <v>226</v>
      </c>
      <c r="B74" s="145" t="s">
        <v>276</v>
      </c>
      <c r="C74" s="130" t="str">
        <f t="shared" si="3"/>
        <v>295</v>
      </c>
      <c r="D74" s="130" t="str">
        <f t="shared" si="1"/>
        <v>35</v>
      </c>
      <c r="E74" s="130" t="str">
        <f t="shared" si="2"/>
        <v>18</v>
      </c>
      <c r="F74" s="179" t="s">
        <v>277</v>
      </c>
      <c r="G74" s="180">
        <v>10.5</v>
      </c>
      <c r="H74" s="145">
        <v>12</v>
      </c>
      <c r="I74" s="145">
        <v>26.1</v>
      </c>
      <c r="J74" s="145">
        <v>11.5</v>
      </c>
      <c r="K74" s="147"/>
      <c r="L74" s="145">
        <v>12.1</v>
      </c>
      <c r="M74" s="144"/>
      <c r="N74" s="144"/>
      <c r="O74" s="144"/>
      <c r="P74" s="145">
        <v>10</v>
      </c>
    </row>
    <row r="75" ht="12.75">
      <c r="R75" s="127">
        <v>144</v>
      </c>
    </row>
    <row r="76" ht="12.75">
      <c r="R76" s="127">
        <f>+R75*R27</f>
        <v>142.60194174757282</v>
      </c>
    </row>
    <row r="77" spans="1:9" ht="21" customHeight="1">
      <c r="A77" s="581" t="s">
        <v>278</v>
      </c>
      <c r="B77" s="582"/>
      <c r="F77" s="267"/>
      <c r="G77" s="268" t="s">
        <v>279</v>
      </c>
      <c r="H77" s="268" t="s">
        <v>280</v>
      </c>
      <c r="I77" s="268" t="s">
        <v>281</v>
      </c>
    </row>
    <row r="78" spans="1:9" ht="12.75">
      <c r="A78" s="269" t="s">
        <v>282</v>
      </c>
      <c r="B78" s="270" t="s">
        <v>283</v>
      </c>
      <c r="F78" s="268" t="s">
        <v>284</v>
      </c>
      <c r="G78" s="41">
        <v>18.8</v>
      </c>
      <c r="H78" s="271">
        <v>25</v>
      </c>
      <c r="I78" s="272">
        <f>+H78+G78</f>
        <v>43.8</v>
      </c>
    </row>
    <row r="79" spans="1:9" ht="12.75">
      <c r="A79" s="269" t="s">
        <v>285</v>
      </c>
      <c r="B79" s="270" t="s">
        <v>286</v>
      </c>
      <c r="F79" s="53" t="s">
        <v>287</v>
      </c>
      <c r="G79" s="41">
        <v>18.8</v>
      </c>
      <c r="H79" s="271">
        <f>+I79-G79</f>
        <v>23.2</v>
      </c>
      <c r="I79" s="272">
        <v>42</v>
      </c>
    </row>
    <row r="80" spans="1:9" ht="12.75">
      <c r="A80" s="270"/>
      <c r="B80" s="127"/>
      <c r="F80" s="53" t="s">
        <v>288</v>
      </c>
      <c r="G80" s="41">
        <v>19.2</v>
      </c>
      <c r="H80" s="271">
        <f>+I80-G80</f>
        <v>24.8</v>
      </c>
      <c r="I80" s="272">
        <v>44</v>
      </c>
    </row>
    <row r="81" spans="1:2" ht="21" customHeight="1">
      <c r="A81" s="581" t="s">
        <v>289</v>
      </c>
      <c r="B81" s="582"/>
    </row>
    <row r="82" spans="1:14" ht="25.5">
      <c r="A82" s="269" t="s">
        <v>157</v>
      </c>
      <c r="B82" s="270" t="s">
        <v>290</v>
      </c>
      <c r="C82" s="289" t="s">
        <v>321</v>
      </c>
      <c r="D82" s="290" t="s">
        <v>322</v>
      </c>
      <c r="E82" s="291" t="s">
        <v>323</v>
      </c>
      <c r="N82" s="127">
        <f>45-19</f>
        <v>26</v>
      </c>
    </row>
    <row r="83" spans="1:11" ht="12.75">
      <c r="A83" s="269" t="s">
        <v>0</v>
      </c>
      <c r="B83" s="270" t="s">
        <v>291</v>
      </c>
      <c r="C83" s="308">
        <v>71</v>
      </c>
      <c r="D83" s="308">
        <v>761</v>
      </c>
      <c r="E83" s="308">
        <v>345</v>
      </c>
      <c r="F83" s="138" t="s">
        <v>292</v>
      </c>
      <c r="G83" s="127" t="s">
        <v>293</v>
      </c>
      <c r="H83" s="138" t="s">
        <v>294</v>
      </c>
      <c r="I83" s="138">
        <v>3526</v>
      </c>
      <c r="K83" s="498" t="s">
        <v>295</v>
      </c>
    </row>
    <row r="84" spans="1:11" ht="12.75">
      <c r="A84" s="269" t="s">
        <v>296</v>
      </c>
      <c r="B84" s="270" t="s">
        <v>297</v>
      </c>
      <c r="C84" s="308">
        <v>72</v>
      </c>
      <c r="D84" s="308">
        <v>783</v>
      </c>
      <c r="E84" s="308">
        <v>355</v>
      </c>
      <c r="H84" s="138" t="s">
        <v>298</v>
      </c>
      <c r="I84" s="138">
        <v>3692</v>
      </c>
      <c r="K84" s="138" t="s">
        <v>300</v>
      </c>
    </row>
    <row r="85" spans="1:5" ht="12.75">
      <c r="A85" s="269" t="s">
        <v>299</v>
      </c>
      <c r="B85" s="270"/>
      <c r="C85" s="308">
        <v>73</v>
      </c>
      <c r="D85" s="308">
        <v>805</v>
      </c>
      <c r="E85" s="308">
        <v>365</v>
      </c>
    </row>
    <row r="86" spans="1:5" ht="12.75">
      <c r="A86" s="269" t="s">
        <v>44</v>
      </c>
      <c r="B86" s="270"/>
      <c r="C86" s="308">
        <v>74</v>
      </c>
      <c r="D86" s="308">
        <v>827</v>
      </c>
      <c r="E86" s="308">
        <v>375</v>
      </c>
    </row>
    <row r="87" spans="1:8" ht="12.75">
      <c r="A87" s="269" t="s">
        <v>4</v>
      </c>
      <c r="B87" s="270" t="s">
        <v>301</v>
      </c>
      <c r="C87" s="308">
        <v>75</v>
      </c>
      <c r="D87" s="308">
        <v>853</v>
      </c>
      <c r="E87" s="308">
        <v>387</v>
      </c>
      <c r="G87" s="583" t="s">
        <v>228</v>
      </c>
      <c r="H87" s="583"/>
    </row>
    <row r="88" spans="1:12" ht="12.75">
      <c r="A88" s="269" t="s">
        <v>37</v>
      </c>
      <c r="B88" s="270" t="s">
        <v>302</v>
      </c>
      <c r="C88" s="308">
        <v>76</v>
      </c>
      <c r="D88" s="308">
        <v>882</v>
      </c>
      <c r="E88" s="308">
        <v>400</v>
      </c>
      <c r="G88" s="273" t="s">
        <v>303</v>
      </c>
      <c r="H88" s="273" t="s">
        <v>304</v>
      </c>
      <c r="I88" s="274">
        <v>225</v>
      </c>
      <c r="J88" s="275">
        <f>+I88/25.4</f>
        <v>8.858267716535433</v>
      </c>
      <c r="L88" s="138">
        <v>235</v>
      </c>
    </row>
    <row r="89" spans="1:13" ht="12.75">
      <c r="A89" s="269" t="s">
        <v>305</v>
      </c>
      <c r="B89" s="270" t="s">
        <v>306</v>
      </c>
      <c r="C89" s="308">
        <v>77</v>
      </c>
      <c r="D89" s="308">
        <v>908</v>
      </c>
      <c r="E89" s="308">
        <v>412</v>
      </c>
      <c r="G89" s="239">
        <v>29</v>
      </c>
      <c r="H89" s="41">
        <v>1345</v>
      </c>
      <c r="L89" s="138">
        <f>2*2.54</f>
        <v>5.08</v>
      </c>
      <c r="M89" s="439" t="s">
        <v>440</v>
      </c>
    </row>
    <row r="90" spans="1:13" ht="12.75">
      <c r="A90" s="269" t="s">
        <v>39</v>
      </c>
      <c r="B90" s="270" t="s">
        <v>307</v>
      </c>
      <c r="C90" s="308">
        <v>78</v>
      </c>
      <c r="D90" s="308">
        <v>937</v>
      </c>
      <c r="E90" s="308">
        <v>425</v>
      </c>
      <c r="G90" s="239">
        <v>30</v>
      </c>
      <c r="H90" s="47">
        <f>(G90-G89)/(G91-G89)*(H91-H89)+H89</f>
        <v>1367</v>
      </c>
      <c r="L90" s="138">
        <f>+L88-L89</f>
        <v>229.92</v>
      </c>
      <c r="M90" s="439" t="s">
        <v>441</v>
      </c>
    </row>
    <row r="91" spans="1:8" ht="12.75">
      <c r="A91" s="269" t="s">
        <v>308</v>
      </c>
      <c r="B91" s="270"/>
      <c r="C91" s="308">
        <v>79</v>
      </c>
      <c r="D91" s="308">
        <v>963</v>
      </c>
      <c r="E91" s="308">
        <v>437</v>
      </c>
      <c r="G91" s="239">
        <v>32</v>
      </c>
      <c r="H91" s="41">
        <v>1411</v>
      </c>
    </row>
    <row r="92" spans="1:17" ht="12.75">
      <c r="A92" s="269" t="s">
        <v>309</v>
      </c>
      <c r="B92" s="270"/>
      <c r="C92" s="308">
        <v>80</v>
      </c>
      <c r="D92" s="308">
        <v>992</v>
      </c>
      <c r="E92" s="308">
        <v>450</v>
      </c>
      <c r="G92" s="584" t="s">
        <v>154</v>
      </c>
      <c r="H92" s="584"/>
      <c r="I92" s="277">
        <v>235</v>
      </c>
      <c r="J92" s="278">
        <f>+I92/25.4</f>
        <v>9.25196850393701</v>
      </c>
      <c r="O92" s="496">
        <v>30</v>
      </c>
      <c r="P92" s="497">
        <v>1230</v>
      </c>
      <c r="Q92" s="496"/>
    </row>
    <row r="93" spans="1:17" ht="12.75">
      <c r="A93" s="269" t="s">
        <v>27</v>
      </c>
      <c r="B93" s="270" t="s">
        <v>310</v>
      </c>
      <c r="C93" s="308">
        <v>81</v>
      </c>
      <c r="D93" s="308">
        <v>1019</v>
      </c>
      <c r="E93" s="308">
        <v>462</v>
      </c>
      <c r="G93" s="276" t="s">
        <v>303</v>
      </c>
      <c r="H93" s="276" t="s">
        <v>304</v>
      </c>
      <c r="O93" s="496">
        <v>31</v>
      </c>
      <c r="P93" s="497">
        <v>1250</v>
      </c>
      <c r="Q93" s="496">
        <f>+P93-P92</f>
        <v>20</v>
      </c>
    </row>
    <row r="94" spans="1:17" ht="12.75">
      <c r="A94" s="269" t="s">
        <v>29</v>
      </c>
      <c r="B94" s="270" t="s">
        <v>311</v>
      </c>
      <c r="C94" s="308">
        <v>82</v>
      </c>
      <c r="D94" s="308">
        <v>1047</v>
      </c>
      <c r="E94" s="308">
        <v>475</v>
      </c>
      <c r="G94" s="204">
        <v>33</v>
      </c>
      <c r="H94" s="203">
        <v>1345</v>
      </c>
      <c r="O94" s="496">
        <v>32</v>
      </c>
      <c r="P94" s="497">
        <v>1270</v>
      </c>
      <c r="Q94" s="496">
        <f aca="true" t="shared" si="6" ref="Q94:Q99">+P94-P93</f>
        <v>20</v>
      </c>
    </row>
    <row r="95" spans="1:17" ht="12.75">
      <c r="A95" s="269" t="s">
        <v>312</v>
      </c>
      <c r="B95" s="270"/>
      <c r="C95" s="308">
        <v>83</v>
      </c>
      <c r="D95" s="308">
        <v>1074</v>
      </c>
      <c r="E95" s="308">
        <v>487</v>
      </c>
      <c r="G95" s="279">
        <f>(H95-H94)/(H96-H94)*(G96-G94)+G94</f>
        <v>33.75</v>
      </c>
      <c r="H95" s="203">
        <f>+H90</f>
        <v>1367</v>
      </c>
      <c r="O95" s="496">
        <v>33</v>
      </c>
      <c r="P95" s="497">
        <v>1293</v>
      </c>
      <c r="Q95" s="496">
        <f t="shared" si="6"/>
        <v>23</v>
      </c>
    </row>
    <row r="96" spans="1:17" ht="12.75">
      <c r="A96" s="269" t="s">
        <v>313</v>
      </c>
      <c r="B96" s="270"/>
      <c r="C96" s="308">
        <v>84</v>
      </c>
      <c r="D96" s="308">
        <v>1102</v>
      </c>
      <c r="E96" s="308">
        <v>500</v>
      </c>
      <c r="G96" s="204">
        <v>36</v>
      </c>
      <c r="H96" s="203">
        <v>1433</v>
      </c>
      <c r="O96" s="496">
        <v>34</v>
      </c>
      <c r="P96" s="497">
        <v>1315</v>
      </c>
      <c r="Q96" s="496">
        <f t="shared" si="6"/>
        <v>22</v>
      </c>
    </row>
    <row r="97" spans="1:17" ht="12.75">
      <c r="A97" s="269" t="s">
        <v>6</v>
      </c>
      <c r="B97" s="270" t="s">
        <v>314</v>
      </c>
      <c r="C97" s="308">
        <v>85</v>
      </c>
      <c r="D97" s="308">
        <v>1135</v>
      </c>
      <c r="E97" s="308">
        <v>515</v>
      </c>
      <c r="G97" s="580" t="s">
        <v>3</v>
      </c>
      <c r="H97" s="580"/>
      <c r="I97" s="502"/>
      <c r="J97" s="502"/>
      <c r="O97" s="496">
        <v>35</v>
      </c>
      <c r="P97" s="497">
        <v>1336</v>
      </c>
      <c r="Q97" s="496">
        <f t="shared" si="6"/>
        <v>21</v>
      </c>
    </row>
    <row r="98" spans="1:17" ht="12.75">
      <c r="A98" s="280"/>
      <c r="B98" s="280"/>
      <c r="C98" s="308">
        <v>86</v>
      </c>
      <c r="D98" s="308">
        <v>1168</v>
      </c>
      <c r="E98" s="308">
        <v>530</v>
      </c>
      <c r="G98" s="501" t="s">
        <v>303</v>
      </c>
      <c r="H98" s="501" t="s">
        <v>304</v>
      </c>
      <c r="I98" s="503">
        <v>225</v>
      </c>
      <c r="J98" s="503">
        <f>+I98/25.4</f>
        <v>8.858267716535433</v>
      </c>
      <c r="O98" s="496">
        <v>36</v>
      </c>
      <c r="P98" s="497">
        <v>1356</v>
      </c>
      <c r="Q98" s="496">
        <f t="shared" si="6"/>
        <v>20</v>
      </c>
    </row>
    <row r="99" spans="2:17" ht="12.75">
      <c r="B99" s="127"/>
      <c r="C99" s="308">
        <v>87</v>
      </c>
      <c r="D99" s="308">
        <v>1201</v>
      </c>
      <c r="E99" s="308">
        <v>545</v>
      </c>
      <c r="G99" s="504">
        <v>29</v>
      </c>
      <c r="H99" s="505">
        <v>1345</v>
      </c>
      <c r="I99" s="502"/>
      <c r="J99" s="502"/>
      <c r="O99" s="499">
        <v>37</v>
      </c>
      <c r="P99" s="500">
        <v>1376</v>
      </c>
      <c r="Q99" s="499">
        <f t="shared" si="6"/>
        <v>20</v>
      </c>
    </row>
    <row r="100" spans="3:10" ht="12.75">
      <c r="C100" s="308">
        <v>88</v>
      </c>
      <c r="D100" s="308">
        <v>1235</v>
      </c>
      <c r="E100" s="308">
        <v>560</v>
      </c>
      <c r="G100" s="504">
        <v>30</v>
      </c>
      <c r="H100" s="506">
        <f>(G100-G99)/(G101-G99)*(H101-H99)+H99</f>
        <v>1367</v>
      </c>
      <c r="I100" s="502"/>
      <c r="J100" s="502"/>
    </row>
    <row r="101" spans="1:10" ht="12.75">
      <c r="A101" s="283" t="s">
        <v>317</v>
      </c>
      <c r="C101" s="308">
        <v>89</v>
      </c>
      <c r="D101" s="308">
        <v>1279</v>
      </c>
      <c r="E101" s="308">
        <v>580</v>
      </c>
      <c r="G101" s="504">
        <v>32</v>
      </c>
      <c r="H101" s="505">
        <v>1411</v>
      </c>
      <c r="I101" s="502"/>
      <c r="J101" s="502"/>
    </row>
    <row r="102" spans="1:5" ht="12.75">
      <c r="A102" s="286" t="s">
        <v>318</v>
      </c>
      <c r="C102" s="309">
        <v>90</v>
      </c>
      <c r="D102" s="308">
        <v>1323</v>
      </c>
      <c r="E102" s="308">
        <v>600</v>
      </c>
    </row>
    <row r="103" spans="1:5" ht="12.75">
      <c r="A103" s="286" t="s">
        <v>319</v>
      </c>
      <c r="C103" s="308">
        <v>91</v>
      </c>
      <c r="D103" s="308">
        <v>1356</v>
      </c>
      <c r="E103" s="308">
        <v>615</v>
      </c>
    </row>
    <row r="104" spans="1:5" ht="12.75">
      <c r="A104" s="286" t="s">
        <v>320</v>
      </c>
      <c r="C104" s="308">
        <v>92</v>
      </c>
      <c r="D104" s="308">
        <v>1389</v>
      </c>
      <c r="E104" s="308">
        <v>630</v>
      </c>
    </row>
    <row r="105" spans="1:5" ht="12.75">
      <c r="A105" s="287" t="s">
        <v>324</v>
      </c>
      <c r="C105" s="308">
        <v>93</v>
      </c>
      <c r="D105" s="308">
        <v>1433</v>
      </c>
      <c r="E105" s="308">
        <v>650</v>
      </c>
    </row>
    <row r="106" spans="1:5" ht="12.75">
      <c r="A106" s="287" t="s">
        <v>325</v>
      </c>
      <c r="C106" s="308">
        <v>94</v>
      </c>
      <c r="D106" s="308">
        <v>1477</v>
      </c>
      <c r="E106" s="308">
        <v>670</v>
      </c>
    </row>
    <row r="107" spans="1:14" ht="12.75">
      <c r="A107" s="287" t="s">
        <v>326</v>
      </c>
      <c r="C107" s="308">
        <v>95</v>
      </c>
      <c r="D107" s="308">
        <v>1521</v>
      </c>
      <c r="E107" s="308">
        <v>690</v>
      </c>
      <c r="G107" s="40" t="s">
        <v>108</v>
      </c>
      <c r="H107" s="281" t="s">
        <v>109</v>
      </c>
      <c r="I107" s="281" t="s">
        <v>110</v>
      </c>
      <c r="J107" s="281" t="s">
        <v>111</v>
      </c>
      <c r="K107" s="281" t="s">
        <v>112</v>
      </c>
      <c r="L107" s="281" t="s">
        <v>315</v>
      </c>
      <c r="M107" s="281" t="s">
        <v>114</v>
      </c>
      <c r="N107" s="281" t="s">
        <v>316</v>
      </c>
    </row>
    <row r="108" spans="1:14" ht="12.75">
      <c r="A108" s="287" t="s">
        <v>327</v>
      </c>
      <c r="C108" s="308">
        <v>96</v>
      </c>
      <c r="D108" s="308">
        <v>1565</v>
      </c>
      <c r="E108" s="308">
        <v>710</v>
      </c>
      <c r="G108" s="40" t="s">
        <v>39</v>
      </c>
      <c r="H108" s="40">
        <v>225</v>
      </c>
      <c r="I108" s="40">
        <v>55</v>
      </c>
      <c r="J108" s="40">
        <v>16</v>
      </c>
      <c r="K108" s="206">
        <f>(+I108/100)*2*(H108/25.4)+J108</f>
        <v>25.744094488188978</v>
      </c>
      <c r="L108" s="206">
        <f>+H108/25.4</f>
        <v>8.858267716535433</v>
      </c>
      <c r="M108" s="282">
        <f aca="true" t="shared" si="7" ref="M108:N111">+(K$108-K108)/K$108</f>
        <v>0</v>
      </c>
      <c r="N108" s="282">
        <f t="shared" si="7"/>
        <v>0</v>
      </c>
    </row>
    <row r="109" spans="3:14" ht="12.75">
      <c r="C109" s="308">
        <v>97</v>
      </c>
      <c r="D109" s="308">
        <v>1609</v>
      </c>
      <c r="E109" s="308">
        <v>730</v>
      </c>
      <c r="G109" s="284" t="s">
        <v>7</v>
      </c>
      <c r="H109" s="284">
        <v>235</v>
      </c>
      <c r="I109" s="284">
        <v>45</v>
      </c>
      <c r="J109" s="284">
        <v>17</v>
      </c>
      <c r="K109" s="285">
        <f>(+I109/100)*2*(H109/25.4)+J109</f>
        <v>25.32677165354331</v>
      </c>
      <c r="L109" s="285">
        <f>+H109/25.4</f>
        <v>9.25196850393701</v>
      </c>
      <c r="M109" s="282">
        <f t="shared" si="7"/>
        <v>0.01621042972931631</v>
      </c>
      <c r="N109" s="282">
        <f t="shared" si="7"/>
        <v>-0.044444444444444564</v>
      </c>
    </row>
    <row r="110" spans="3:14" ht="12.75">
      <c r="C110" s="308">
        <v>98</v>
      </c>
      <c r="D110" s="308">
        <v>1653</v>
      </c>
      <c r="E110" s="308">
        <v>750</v>
      </c>
      <c r="G110" s="40"/>
      <c r="H110" s="40">
        <v>215</v>
      </c>
      <c r="I110" s="40">
        <v>55</v>
      </c>
      <c r="J110" s="40">
        <v>16</v>
      </c>
      <c r="K110" s="206">
        <f>(+I110/100)*2*(H110/25.4)+J110</f>
        <v>25.311023622047244</v>
      </c>
      <c r="L110" s="206">
        <f>+H110/25.4</f>
        <v>8.46456692913386</v>
      </c>
      <c r="M110" s="282">
        <f t="shared" si="7"/>
        <v>0.016822144058724613</v>
      </c>
      <c r="N110" s="282">
        <f t="shared" si="7"/>
        <v>0.04444444444444436</v>
      </c>
    </row>
    <row r="111" spans="3:14" ht="12.75">
      <c r="C111" s="308">
        <v>99</v>
      </c>
      <c r="D111" s="308">
        <v>1709</v>
      </c>
      <c r="E111" s="308">
        <v>775</v>
      </c>
      <c r="G111" s="40"/>
      <c r="H111" s="40">
        <v>245</v>
      </c>
      <c r="I111" s="40">
        <v>45</v>
      </c>
      <c r="J111" s="40">
        <v>17</v>
      </c>
      <c r="K111" s="206">
        <f>(+I111/100)*2*(H111/25.4)+J111</f>
        <v>25.681102362204726</v>
      </c>
      <c r="L111" s="206">
        <f>+H111/25.4</f>
        <v>9.645669291338583</v>
      </c>
      <c r="M111" s="282">
        <f t="shared" si="7"/>
        <v>0.0024468573176326613</v>
      </c>
      <c r="N111" s="282">
        <f t="shared" si="7"/>
        <v>-0.08888888888888893</v>
      </c>
    </row>
    <row r="112" spans="3:5" ht="12.75">
      <c r="C112" s="308">
        <v>100</v>
      </c>
      <c r="D112" s="308">
        <v>1764</v>
      </c>
      <c r="E112" s="308">
        <v>800</v>
      </c>
    </row>
    <row r="113" spans="3:5" ht="12.75">
      <c r="C113" s="308">
        <v>101</v>
      </c>
      <c r="D113" s="308">
        <v>1819</v>
      </c>
      <c r="E113" s="308">
        <v>825</v>
      </c>
    </row>
    <row r="114" spans="1:11" ht="12.75">
      <c r="A114" s="288" t="s">
        <v>328</v>
      </c>
      <c r="C114" s="308">
        <v>102</v>
      </c>
      <c r="D114" s="308">
        <v>1874</v>
      </c>
      <c r="E114" s="308">
        <v>850</v>
      </c>
      <c r="H114" s="292"/>
      <c r="I114" s="293"/>
      <c r="J114" s="293"/>
      <c r="K114" s="293"/>
    </row>
    <row r="115" spans="1:11" ht="12.75">
      <c r="A115" s="288" t="s">
        <v>329</v>
      </c>
      <c r="C115" s="308">
        <v>103</v>
      </c>
      <c r="D115" s="308">
        <v>1929</v>
      </c>
      <c r="E115" s="308">
        <v>875</v>
      </c>
      <c r="H115" s="294"/>
      <c r="I115" s="295"/>
      <c r="J115" s="295"/>
      <c r="K115" s="295"/>
    </row>
    <row r="116" spans="1:11" ht="12.75">
      <c r="A116" s="288" t="s">
        <v>330</v>
      </c>
      <c r="C116" s="308">
        <v>104</v>
      </c>
      <c r="D116" s="308">
        <v>1984</v>
      </c>
      <c r="E116" s="308">
        <v>900</v>
      </c>
      <c r="H116" s="294"/>
      <c r="I116" s="295"/>
      <c r="J116" s="295"/>
      <c r="K116" s="295"/>
    </row>
    <row r="117" spans="1:11" ht="12.75">
      <c r="A117" s="288" t="s">
        <v>331</v>
      </c>
      <c r="C117" s="308">
        <v>105</v>
      </c>
      <c r="D117" s="308">
        <v>2039</v>
      </c>
      <c r="E117" s="308">
        <v>925</v>
      </c>
      <c r="H117" s="294"/>
      <c r="I117" s="295"/>
      <c r="J117" s="295"/>
      <c r="K117" s="295"/>
    </row>
    <row r="118" spans="1:11" ht="12.75" customHeight="1">
      <c r="A118" s="305" t="s">
        <v>332</v>
      </c>
      <c r="C118" s="308">
        <v>106</v>
      </c>
      <c r="D118" s="308">
        <v>2094</v>
      </c>
      <c r="E118" s="308">
        <v>950</v>
      </c>
      <c r="H118" s="294"/>
      <c r="I118" s="295"/>
      <c r="J118" s="295"/>
      <c r="K118" s="295"/>
    </row>
    <row r="119" spans="1:11" ht="12.75">
      <c r="A119" s="288" t="s">
        <v>333</v>
      </c>
      <c r="C119" s="308">
        <v>107</v>
      </c>
      <c r="D119" s="308">
        <v>2149</v>
      </c>
      <c r="E119" s="308">
        <v>975</v>
      </c>
      <c r="H119" s="294"/>
      <c r="I119" s="295"/>
      <c r="J119" s="295"/>
      <c r="K119" s="295"/>
    </row>
    <row r="120" spans="1:11" ht="12.75">
      <c r="A120" s="288" t="s">
        <v>336</v>
      </c>
      <c r="C120" s="308">
        <v>108</v>
      </c>
      <c r="D120" s="308">
        <v>2205</v>
      </c>
      <c r="E120" s="308">
        <v>1000</v>
      </c>
      <c r="H120" s="294"/>
      <c r="I120" s="295"/>
      <c r="J120" s="295"/>
      <c r="K120" s="295"/>
    </row>
    <row r="121" spans="1:11" ht="12.75">
      <c r="A121" s="288" t="s">
        <v>334</v>
      </c>
      <c r="C121" s="308">
        <v>109</v>
      </c>
      <c r="D121" s="308">
        <v>2271</v>
      </c>
      <c r="E121" s="308">
        <v>1030</v>
      </c>
      <c r="H121" s="294"/>
      <c r="I121" s="295"/>
      <c r="J121" s="295"/>
      <c r="K121" s="295"/>
    </row>
    <row r="122" spans="1:11" ht="12.75">
      <c r="A122" s="288" t="s">
        <v>335</v>
      </c>
      <c r="C122" s="308">
        <v>110</v>
      </c>
      <c r="D122" s="308">
        <v>2337</v>
      </c>
      <c r="E122" s="308">
        <v>1060</v>
      </c>
      <c r="H122" s="294"/>
      <c r="I122" s="295"/>
      <c r="J122" s="295"/>
      <c r="K122" s="295"/>
    </row>
    <row r="123" spans="8:11" ht="12.75">
      <c r="H123" s="294"/>
      <c r="I123" s="295"/>
      <c r="J123" s="295"/>
      <c r="K123" s="295"/>
    </row>
    <row r="124" spans="8:11" ht="12.75">
      <c r="H124" s="294"/>
      <c r="I124" s="295"/>
      <c r="J124" s="295"/>
      <c r="K124" s="295"/>
    </row>
    <row r="125" spans="8:11" ht="12.75">
      <c r="H125" s="294"/>
      <c r="I125" s="295"/>
      <c r="J125" s="295"/>
      <c r="K125" s="295"/>
    </row>
    <row r="126" spans="8:11" ht="12.75">
      <c r="H126" s="294"/>
      <c r="I126" s="295"/>
      <c r="J126" s="295"/>
      <c r="K126" s="295"/>
    </row>
    <row r="127" spans="8:11" ht="12.75">
      <c r="H127" s="294"/>
      <c r="I127" s="295"/>
      <c r="J127" s="295"/>
      <c r="K127" s="295"/>
    </row>
    <row r="128" spans="8:11" ht="12.75">
      <c r="H128" s="294"/>
      <c r="I128" s="295"/>
      <c r="J128" s="295"/>
      <c r="K128" s="295"/>
    </row>
    <row r="129" spans="8:11" ht="12.75">
      <c r="H129" s="294"/>
      <c r="I129" s="295"/>
      <c r="J129" s="295"/>
      <c r="K129" s="295"/>
    </row>
    <row r="130" spans="8:11" ht="12.75">
      <c r="H130" s="294"/>
      <c r="I130" s="295"/>
      <c r="J130" s="295"/>
      <c r="K130" s="295"/>
    </row>
    <row r="131" spans="8:11" ht="12.75">
      <c r="H131" s="294"/>
      <c r="I131" s="295"/>
      <c r="J131" s="295"/>
      <c r="K131" s="295"/>
    </row>
    <row r="132" spans="8:11" ht="12.75">
      <c r="H132" s="294"/>
      <c r="I132" s="295"/>
      <c r="J132" s="295"/>
      <c r="K132" s="295"/>
    </row>
    <row r="133" spans="8:11" ht="12.75">
      <c r="H133" s="294"/>
      <c r="I133" s="295"/>
      <c r="J133" s="295"/>
      <c r="K133" s="295"/>
    </row>
    <row r="134" spans="8:11" ht="12.75">
      <c r="H134" s="294"/>
      <c r="I134" s="295"/>
      <c r="J134" s="295"/>
      <c r="K134" s="295"/>
    </row>
  </sheetData>
  <mergeCells count="5">
    <mergeCell ref="G97:H97"/>
    <mergeCell ref="A77:B77"/>
    <mergeCell ref="A81:B81"/>
    <mergeCell ref="G87:H87"/>
    <mergeCell ref="G92:H92"/>
  </mergeCells>
  <hyperlinks>
    <hyperlink ref="A78" r:id="rId1" display="http://www.tires.com/"/>
    <hyperlink ref="A79" r:id="rId2" display="http://www.tirerack.com/toc.htm"/>
    <hyperlink ref="A82" r:id="rId3" display="http://www.bfgoodrichtires.com/main.html"/>
    <hyperlink ref="A83" r:id="rId4" display="http://www.bridgestone-firestone.com/"/>
    <hyperlink ref="A84" r:id="rId5" display="http://www.dsim.com/coker"/>
    <hyperlink ref="A85" r:id="rId6" display="http://www.coopertires.com/"/>
    <hyperlink ref="A86" r:id="rId7" display="http://www.generaltire.com/"/>
    <hyperlink ref="A87" r:id="rId8" display="http://www.dunloptire.com/"/>
    <hyperlink ref="A88" r:id="rId9" display="http://www.firestone.com/"/>
    <hyperlink ref="A89" r:id="rId10" display="http://www.generaltire.com/"/>
    <hyperlink ref="A90" r:id="rId11" display="http://www.goodyear.com/"/>
    <hyperlink ref="A91" r:id="rId12" display="http://fix.net/~gprmail/tires/hoosier/hoosier.htm"/>
    <hyperlink ref="A92" r:id="rId13" display="http://www.kumhousa.com/"/>
    <hyperlink ref="A93" r:id="rId14" display="http://www.michelin.com/"/>
    <hyperlink ref="A94" r:id="rId15" display="http://www.pirelli.com/"/>
    <hyperlink ref="A95" r:id="rId16" display="http://www.toyo.com/"/>
    <hyperlink ref="A96" r:id="rId17" display="http://www.michelin.com/"/>
    <hyperlink ref="A97" r:id="rId18" display="http://www.yokohamatire.com/"/>
    <hyperlink ref="A101" r:id="rId19" display="http://www.tireswholesale-stlouis.com/"/>
  </hyperlinks>
  <printOptions/>
  <pageMargins left="0.75" right="0.75" top="1" bottom="1" header="0.5" footer="0.5"/>
  <pageSetup fitToHeight="1" fitToWidth="1" horizontalDpi="300" verticalDpi="300" orientation="landscape" scale="49" r:id="rId20"/>
</worksheet>
</file>

<file path=xl/worksheets/sheet6.xml><?xml version="1.0" encoding="utf-8"?>
<worksheet xmlns="http://schemas.openxmlformats.org/spreadsheetml/2006/main" xmlns:r="http://schemas.openxmlformats.org/officeDocument/2006/relationships">
  <dimension ref="A1:N80"/>
  <sheetViews>
    <sheetView workbookViewId="0" topLeftCell="A11">
      <selection activeCell="A6" sqref="A6:B20"/>
    </sheetView>
  </sheetViews>
  <sheetFormatPr defaultColWidth="9.140625" defaultRowHeight="12.75"/>
  <cols>
    <col min="1" max="1" width="13.8515625" style="0" customWidth="1"/>
    <col min="2" max="2" width="16.421875" style="0" customWidth="1"/>
    <col min="3" max="3" width="9.8515625" style="0" customWidth="1"/>
    <col min="5" max="5" width="11.7109375" style="0" customWidth="1"/>
    <col min="6" max="6" width="10.421875" style="0" customWidth="1"/>
    <col min="7" max="7" width="10.28125" style="0" customWidth="1"/>
    <col min="8" max="8" width="12.8515625" style="0" customWidth="1"/>
    <col min="10" max="10" width="15.421875" style="0" customWidth="1"/>
    <col min="14" max="14" width="11.421875" style="0" customWidth="1"/>
  </cols>
  <sheetData>
    <row r="1" spans="2:6" ht="18">
      <c r="B1" s="318" t="s">
        <v>384</v>
      </c>
      <c r="C1" s="319"/>
      <c r="D1" s="319"/>
      <c r="E1" s="319"/>
      <c r="F1" s="2"/>
    </row>
    <row r="2" spans="2:6" ht="12.75">
      <c r="B2" s="585" t="s">
        <v>385</v>
      </c>
      <c r="C2" s="586"/>
      <c r="D2" s="586"/>
      <c r="E2" s="586"/>
      <c r="F2" s="587"/>
    </row>
    <row r="3" spans="2:6" ht="13.5" thickBot="1">
      <c r="B3" s="588" t="s">
        <v>386</v>
      </c>
      <c r="C3" s="589"/>
      <c r="D3" s="589"/>
      <c r="E3" s="589"/>
      <c r="F3" s="590"/>
    </row>
    <row r="5" spans="1:14" s="1" customFormat="1" ht="38.25">
      <c r="A5" s="370" t="s">
        <v>58</v>
      </c>
      <c r="B5" s="368" t="s">
        <v>59</v>
      </c>
      <c r="C5" s="368" t="s">
        <v>403</v>
      </c>
      <c r="D5" s="368" t="s">
        <v>381</v>
      </c>
      <c r="E5" s="368" t="s">
        <v>387</v>
      </c>
      <c r="F5" s="368" t="s">
        <v>382</v>
      </c>
      <c r="G5" s="368" t="s">
        <v>388</v>
      </c>
      <c r="H5" s="368" t="s">
        <v>383</v>
      </c>
      <c r="I5" s="314" t="s">
        <v>146</v>
      </c>
      <c r="J5" s="314" t="s">
        <v>378</v>
      </c>
      <c r="K5" s="314" t="s">
        <v>379</v>
      </c>
      <c r="L5" s="314"/>
      <c r="M5" s="314"/>
      <c r="N5" s="314" t="s">
        <v>395</v>
      </c>
    </row>
    <row r="6" spans="1:14" ht="12.75">
      <c r="A6" s="312" t="s">
        <v>0</v>
      </c>
      <c r="B6" s="356" t="s">
        <v>370</v>
      </c>
      <c r="C6" s="356">
        <v>7.61</v>
      </c>
      <c r="D6" s="371">
        <v>31.59</v>
      </c>
      <c r="E6" s="356">
        <v>8.42</v>
      </c>
      <c r="F6" s="371">
        <v>31.65</v>
      </c>
      <c r="G6" s="372">
        <v>8.28</v>
      </c>
      <c r="H6" s="372">
        <f>AVERAGE(C6,E6,G6)</f>
        <v>8.103333333333333</v>
      </c>
      <c r="I6" s="375">
        <v>183</v>
      </c>
      <c r="J6" s="364" t="s">
        <v>377</v>
      </c>
      <c r="K6" s="313" t="s">
        <v>375</v>
      </c>
      <c r="L6" s="376" t="s">
        <v>148</v>
      </c>
      <c r="M6" s="376" t="s">
        <v>148</v>
      </c>
      <c r="N6" s="377">
        <v>9</v>
      </c>
    </row>
    <row r="7" spans="1:14" ht="12.75">
      <c r="A7" s="311" t="s">
        <v>51</v>
      </c>
      <c r="B7" s="373" t="s">
        <v>60</v>
      </c>
      <c r="C7" s="373">
        <v>6.95</v>
      </c>
      <c r="D7" s="374">
        <v>31.07</v>
      </c>
      <c r="E7" s="373">
        <v>8</v>
      </c>
      <c r="F7" s="374"/>
      <c r="G7" s="372"/>
      <c r="H7" s="372">
        <f aca="true" t="shared" si="0" ref="H7:H20">AVERAGE(C7,E7,G7)</f>
        <v>7.475</v>
      </c>
      <c r="I7" s="378" t="s">
        <v>374</v>
      </c>
      <c r="J7" s="379" t="s">
        <v>372</v>
      </c>
      <c r="K7" s="379">
        <v>200</v>
      </c>
      <c r="L7" s="316" t="s">
        <v>161</v>
      </c>
      <c r="M7" s="316" t="s">
        <v>148</v>
      </c>
      <c r="N7" s="380"/>
    </row>
    <row r="8" spans="1:14" ht="12.75">
      <c r="A8" s="384" t="s">
        <v>27</v>
      </c>
      <c r="B8" s="385" t="s">
        <v>28</v>
      </c>
      <c r="C8" s="385">
        <v>7.63</v>
      </c>
      <c r="D8" s="386">
        <v>31.23</v>
      </c>
      <c r="E8" s="385">
        <v>8.22</v>
      </c>
      <c r="F8" s="386"/>
      <c r="G8" s="387"/>
      <c r="H8" s="387">
        <f t="shared" si="0"/>
        <v>7.925000000000001</v>
      </c>
      <c r="I8" s="388">
        <v>195</v>
      </c>
      <c r="J8" s="389" t="s">
        <v>372</v>
      </c>
      <c r="K8" s="390">
        <v>140</v>
      </c>
      <c r="L8" s="391" t="s">
        <v>148</v>
      </c>
      <c r="M8" s="391" t="s">
        <v>148</v>
      </c>
      <c r="N8" s="392">
        <v>12</v>
      </c>
    </row>
    <row r="9" spans="1:14" ht="12.75">
      <c r="A9" s="312" t="s">
        <v>6</v>
      </c>
      <c r="B9" s="356" t="s">
        <v>7</v>
      </c>
      <c r="C9" s="356">
        <v>7.49</v>
      </c>
      <c r="D9" s="371">
        <v>31.5</v>
      </c>
      <c r="E9" s="356">
        <v>8.22</v>
      </c>
      <c r="F9" s="371">
        <v>32.62</v>
      </c>
      <c r="G9" s="372">
        <v>7.36</v>
      </c>
      <c r="H9" s="372">
        <f t="shared" si="0"/>
        <v>7.69</v>
      </c>
      <c r="I9" s="381">
        <v>168</v>
      </c>
      <c r="J9" s="364" t="s">
        <v>372</v>
      </c>
      <c r="K9" s="364">
        <v>180</v>
      </c>
      <c r="L9" s="376" t="s">
        <v>161</v>
      </c>
      <c r="M9" s="376" t="s">
        <v>148</v>
      </c>
      <c r="N9" s="377">
        <v>8</v>
      </c>
    </row>
    <row r="10" spans="1:14" ht="12.75">
      <c r="A10" s="312" t="s">
        <v>37</v>
      </c>
      <c r="B10" s="356" t="s">
        <v>38</v>
      </c>
      <c r="C10" s="356">
        <v>7.32</v>
      </c>
      <c r="D10" s="371">
        <v>31.91</v>
      </c>
      <c r="E10" s="356">
        <v>8.15</v>
      </c>
      <c r="F10" s="371">
        <v>33.51</v>
      </c>
      <c r="G10" s="372">
        <v>6.58</v>
      </c>
      <c r="H10" s="372">
        <f t="shared" si="0"/>
        <v>7.3500000000000005</v>
      </c>
      <c r="I10" s="375">
        <v>135</v>
      </c>
      <c r="J10" s="364" t="s">
        <v>377</v>
      </c>
      <c r="K10" s="364">
        <v>220</v>
      </c>
      <c r="L10" s="376" t="s">
        <v>148</v>
      </c>
      <c r="M10" s="376" t="s">
        <v>148</v>
      </c>
      <c r="N10" s="377">
        <v>4</v>
      </c>
    </row>
    <row r="11" spans="1:14" ht="12.75">
      <c r="A11" s="312" t="s">
        <v>48</v>
      </c>
      <c r="B11" s="356" t="s">
        <v>49</v>
      </c>
      <c r="C11" s="356">
        <v>7.33</v>
      </c>
      <c r="D11" s="371">
        <v>32.65</v>
      </c>
      <c r="E11" s="356">
        <v>7.22</v>
      </c>
      <c r="F11" s="371">
        <v>32.89</v>
      </c>
      <c r="G11" s="372">
        <v>7.11</v>
      </c>
      <c r="H11" s="372">
        <f t="shared" si="0"/>
        <v>7.22</v>
      </c>
      <c r="I11" s="375">
        <v>157</v>
      </c>
      <c r="J11" s="364" t="s">
        <v>372</v>
      </c>
      <c r="K11" s="364">
        <v>280</v>
      </c>
      <c r="L11" s="376" t="s">
        <v>148</v>
      </c>
      <c r="M11" s="376" t="s">
        <v>148</v>
      </c>
      <c r="N11" s="377">
        <v>7</v>
      </c>
    </row>
    <row r="12" spans="1:14" ht="12.75">
      <c r="A12" s="312" t="s">
        <v>39</v>
      </c>
      <c r="B12" s="356" t="s">
        <v>40</v>
      </c>
      <c r="C12" s="356">
        <v>6.93</v>
      </c>
      <c r="D12" s="371">
        <v>31.74</v>
      </c>
      <c r="E12" s="356">
        <v>8.15</v>
      </c>
      <c r="F12" s="371">
        <v>34.54</v>
      </c>
      <c r="G12" s="372">
        <v>6.58</v>
      </c>
      <c r="H12" s="372">
        <f t="shared" si="0"/>
        <v>7.22</v>
      </c>
      <c r="I12" s="375">
        <v>165</v>
      </c>
      <c r="J12" s="364" t="s">
        <v>377</v>
      </c>
      <c r="K12" s="364">
        <v>320</v>
      </c>
      <c r="L12" s="376" t="s">
        <v>161</v>
      </c>
      <c r="M12" s="376" t="s">
        <v>148</v>
      </c>
      <c r="N12" s="377">
        <v>11</v>
      </c>
    </row>
    <row r="13" spans="1:14" ht="12.75">
      <c r="A13" s="312" t="s">
        <v>0</v>
      </c>
      <c r="B13" s="356" t="s">
        <v>52</v>
      </c>
      <c r="C13" s="356">
        <v>6.72</v>
      </c>
      <c r="D13" s="371">
        <v>31.18</v>
      </c>
      <c r="E13" s="356">
        <v>8.21</v>
      </c>
      <c r="F13" s="371">
        <v>32.13</v>
      </c>
      <c r="G13" s="372">
        <v>6.58</v>
      </c>
      <c r="H13" s="372">
        <f t="shared" si="0"/>
        <v>7.169999999999999</v>
      </c>
      <c r="I13" s="381">
        <v>101</v>
      </c>
      <c r="J13" s="364" t="s">
        <v>377</v>
      </c>
      <c r="K13" s="310">
        <v>140</v>
      </c>
      <c r="L13" s="376" t="s">
        <v>148</v>
      </c>
      <c r="M13" s="376" t="s">
        <v>148</v>
      </c>
      <c r="N13" s="377">
        <v>2</v>
      </c>
    </row>
    <row r="14" spans="1:14" ht="12.75">
      <c r="A14" s="312" t="s">
        <v>0</v>
      </c>
      <c r="B14" s="356" t="s">
        <v>41</v>
      </c>
      <c r="C14" s="356">
        <v>7.56</v>
      </c>
      <c r="D14" s="371">
        <v>32.06</v>
      </c>
      <c r="E14" s="356">
        <v>6.75</v>
      </c>
      <c r="F14" s="371"/>
      <c r="G14" s="372"/>
      <c r="H14" s="372">
        <f t="shared" si="0"/>
        <v>7.154999999999999</v>
      </c>
      <c r="I14" s="375">
        <v>162</v>
      </c>
      <c r="J14" s="382" t="s">
        <v>42</v>
      </c>
      <c r="K14" s="364">
        <v>240</v>
      </c>
      <c r="L14" s="376" t="s">
        <v>161</v>
      </c>
      <c r="M14" s="376" t="s">
        <v>148</v>
      </c>
      <c r="N14" s="377">
        <v>10</v>
      </c>
    </row>
    <row r="15" spans="1:14" ht="12.75">
      <c r="A15" s="312" t="s">
        <v>6</v>
      </c>
      <c r="B15" s="356" t="s">
        <v>35</v>
      </c>
      <c r="C15" s="356">
        <v>6.5</v>
      </c>
      <c r="D15" s="371">
        <v>31.21</v>
      </c>
      <c r="E15" s="356">
        <v>7.63</v>
      </c>
      <c r="F15" s="371">
        <v>33.19</v>
      </c>
      <c r="G15" s="372">
        <v>5.92</v>
      </c>
      <c r="H15" s="372">
        <f t="shared" si="0"/>
        <v>6.683333333333333</v>
      </c>
      <c r="I15" s="375">
        <v>135</v>
      </c>
      <c r="J15" s="364" t="s">
        <v>377</v>
      </c>
      <c r="K15" s="364"/>
      <c r="L15" s="376"/>
      <c r="M15" s="376"/>
      <c r="N15" s="377">
        <v>6</v>
      </c>
    </row>
    <row r="16" spans="1:14" ht="12.75">
      <c r="A16" s="312" t="s">
        <v>51</v>
      </c>
      <c r="B16" s="356" t="s">
        <v>54</v>
      </c>
      <c r="C16" s="356">
        <v>6.51</v>
      </c>
      <c r="D16" s="371">
        <v>32.14</v>
      </c>
      <c r="E16" s="356">
        <v>7.38</v>
      </c>
      <c r="F16" s="371">
        <v>34.13</v>
      </c>
      <c r="G16" s="372">
        <v>6.02</v>
      </c>
      <c r="H16" s="372">
        <f t="shared" si="0"/>
        <v>6.636666666666667</v>
      </c>
      <c r="I16" s="375">
        <v>125</v>
      </c>
      <c r="J16" s="364" t="s">
        <v>377</v>
      </c>
      <c r="K16" s="364">
        <v>180</v>
      </c>
      <c r="L16" s="376" t="s">
        <v>148</v>
      </c>
      <c r="M16" s="376" t="s">
        <v>148</v>
      </c>
      <c r="N16" s="377">
        <v>5</v>
      </c>
    </row>
    <row r="17" spans="1:14" ht="12.75">
      <c r="A17" s="311" t="s">
        <v>27</v>
      </c>
      <c r="B17" s="373" t="s">
        <v>47</v>
      </c>
      <c r="C17" s="373">
        <v>7.42</v>
      </c>
      <c r="D17" s="374">
        <v>31.98</v>
      </c>
      <c r="E17" s="373">
        <v>6.65</v>
      </c>
      <c r="F17" s="374"/>
      <c r="G17" s="372"/>
      <c r="H17" s="372">
        <f t="shared" si="0"/>
        <v>7.035</v>
      </c>
      <c r="I17" s="378" t="s">
        <v>374</v>
      </c>
      <c r="J17" s="379" t="s">
        <v>42</v>
      </c>
      <c r="K17" s="379">
        <v>340</v>
      </c>
      <c r="L17" s="316" t="s">
        <v>148</v>
      </c>
      <c r="M17" s="316" t="s">
        <v>148</v>
      </c>
      <c r="N17" s="377"/>
    </row>
    <row r="18" spans="1:14" ht="12.75">
      <c r="A18" s="312" t="s">
        <v>48</v>
      </c>
      <c r="B18" s="356" t="s">
        <v>53</v>
      </c>
      <c r="C18" s="356">
        <v>6.73</v>
      </c>
      <c r="D18" s="371">
        <v>31.46</v>
      </c>
      <c r="E18" s="356">
        <v>7.17</v>
      </c>
      <c r="F18" s="371">
        <v>33.19</v>
      </c>
      <c r="G18" s="372">
        <v>6</v>
      </c>
      <c r="H18" s="372">
        <f t="shared" si="0"/>
        <v>6.633333333333333</v>
      </c>
      <c r="I18" s="375">
        <v>105</v>
      </c>
      <c r="J18" s="364" t="s">
        <v>372</v>
      </c>
      <c r="K18" s="364">
        <v>200</v>
      </c>
      <c r="L18" s="376" t="s">
        <v>148</v>
      </c>
      <c r="M18" s="376" t="s">
        <v>148</v>
      </c>
      <c r="N18" s="377">
        <v>3</v>
      </c>
    </row>
    <row r="19" spans="1:14" ht="12.75">
      <c r="A19" s="311" t="s">
        <v>29</v>
      </c>
      <c r="B19" s="373" t="s">
        <v>30</v>
      </c>
      <c r="C19" s="373">
        <v>7.71</v>
      </c>
      <c r="D19" s="374">
        <v>31.41</v>
      </c>
      <c r="E19" s="373">
        <v>8.06</v>
      </c>
      <c r="F19" s="374"/>
      <c r="G19" s="372"/>
      <c r="H19" s="372">
        <f t="shared" si="0"/>
        <v>7.885</v>
      </c>
      <c r="I19" s="378" t="s">
        <v>374</v>
      </c>
      <c r="J19" s="379" t="s">
        <v>372</v>
      </c>
      <c r="K19" s="379">
        <v>140</v>
      </c>
      <c r="L19" s="316" t="s">
        <v>148</v>
      </c>
      <c r="M19" s="316" t="s">
        <v>148</v>
      </c>
      <c r="N19" s="377"/>
    </row>
    <row r="20" spans="1:14" ht="12.75">
      <c r="A20" s="312" t="s">
        <v>44</v>
      </c>
      <c r="B20" s="356" t="s">
        <v>57</v>
      </c>
      <c r="C20" s="356">
        <v>7.07</v>
      </c>
      <c r="D20" s="371">
        <v>31.97</v>
      </c>
      <c r="E20" s="356">
        <v>5.96</v>
      </c>
      <c r="F20" s="371"/>
      <c r="G20" s="372"/>
      <c r="H20" s="372">
        <f t="shared" si="0"/>
        <v>6.515000000000001</v>
      </c>
      <c r="I20" s="375">
        <v>77</v>
      </c>
      <c r="J20" s="382" t="s">
        <v>42</v>
      </c>
      <c r="K20" s="383" t="s">
        <v>376</v>
      </c>
      <c r="L20" s="376" t="s">
        <v>148</v>
      </c>
      <c r="M20" s="376" t="s">
        <v>148</v>
      </c>
      <c r="N20" s="377">
        <v>1</v>
      </c>
    </row>
    <row r="21" spans="1:14" ht="12.75">
      <c r="A21" s="404"/>
      <c r="B21" s="405"/>
      <c r="C21" s="405"/>
      <c r="D21" s="406"/>
      <c r="E21" s="405"/>
      <c r="F21" s="406"/>
      <c r="G21" s="407"/>
      <c r="H21" s="407"/>
      <c r="I21" s="408"/>
      <c r="J21" s="409"/>
      <c r="K21" s="410"/>
      <c r="L21" s="402"/>
      <c r="M21" s="402"/>
      <c r="N21" s="411"/>
    </row>
    <row r="22" spans="1:14" ht="12.75">
      <c r="A22" s="404" t="s">
        <v>432</v>
      </c>
      <c r="B22" s="405" t="s">
        <v>433</v>
      </c>
      <c r="C22" s="405" t="s">
        <v>434</v>
      </c>
      <c r="D22" s="406"/>
      <c r="E22" s="405">
        <v>154</v>
      </c>
      <c r="F22" s="406"/>
      <c r="G22" s="407"/>
      <c r="H22" s="407"/>
      <c r="I22" s="408"/>
      <c r="J22" s="409"/>
      <c r="K22" s="410"/>
      <c r="L22" s="402"/>
      <c r="M22" s="402"/>
      <c r="N22" s="411"/>
    </row>
    <row r="23" spans="1:14" ht="12.75">
      <c r="A23" s="404"/>
      <c r="B23" s="405"/>
      <c r="C23" s="405"/>
      <c r="D23" s="406"/>
      <c r="E23" s="405"/>
      <c r="F23" s="406"/>
      <c r="G23" s="407"/>
      <c r="H23" s="407"/>
      <c r="I23" s="408"/>
      <c r="J23" s="409"/>
      <c r="K23" s="410"/>
      <c r="L23" s="402"/>
      <c r="M23" s="402"/>
      <c r="N23" s="411"/>
    </row>
    <row r="24" spans="1:14" ht="12.75">
      <c r="A24" s="404"/>
      <c r="B24" s="405"/>
      <c r="C24" s="405"/>
      <c r="D24" s="406"/>
      <c r="E24" s="405"/>
      <c r="F24" s="406"/>
      <c r="G24" s="407"/>
      <c r="H24" s="407"/>
      <c r="I24" s="408"/>
      <c r="J24" s="409"/>
      <c r="K24" s="410"/>
      <c r="L24" s="402"/>
      <c r="M24" s="402"/>
      <c r="N24" s="411"/>
    </row>
    <row r="25" spans="1:11" ht="12.75">
      <c r="A25" s="3"/>
      <c r="B25" s="3"/>
      <c r="C25" s="3"/>
      <c r="D25" s="3"/>
      <c r="E25" s="3"/>
      <c r="F25" s="3"/>
      <c r="G25" s="3"/>
      <c r="H25" s="3"/>
      <c r="I25" s="3"/>
      <c r="J25" s="3"/>
      <c r="K25" s="3"/>
    </row>
    <row r="26" spans="3:11" ht="12.75">
      <c r="C26" s="3"/>
      <c r="D26" s="3"/>
      <c r="E26" s="3"/>
      <c r="F26" s="3"/>
      <c r="G26" s="3"/>
      <c r="H26" s="3"/>
      <c r="I26" s="3"/>
      <c r="J26" s="3"/>
      <c r="K26" s="3"/>
    </row>
    <row r="27" spans="1:11" ht="12.75">
      <c r="A27" s="315"/>
      <c r="B27" s="3" t="s">
        <v>392</v>
      </c>
      <c r="C27" s="3"/>
      <c r="D27" s="3"/>
      <c r="E27" s="3"/>
      <c r="F27" s="3"/>
      <c r="G27" s="3"/>
      <c r="H27" s="3"/>
      <c r="I27" s="3"/>
      <c r="J27" s="3"/>
      <c r="K27" s="3"/>
    </row>
    <row r="28" spans="1:11" ht="12.75">
      <c r="A28" s="16"/>
      <c r="B28" s="3" t="s">
        <v>371</v>
      </c>
      <c r="C28" s="3"/>
      <c r="D28" s="3"/>
      <c r="E28" s="3"/>
      <c r="F28" s="3"/>
      <c r="G28" s="3"/>
      <c r="H28" s="3"/>
      <c r="I28" s="3"/>
      <c r="J28" s="3"/>
      <c r="K28" s="3"/>
    </row>
    <row r="29" spans="1:11" ht="12.75">
      <c r="A29" s="18"/>
      <c r="B29" s="3" t="s">
        <v>394</v>
      </c>
      <c r="C29" s="3"/>
      <c r="D29" s="3"/>
      <c r="E29" s="3"/>
      <c r="F29" s="3"/>
      <c r="G29" s="3"/>
      <c r="H29" s="3"/>
      <c r="I29" s="3"/>
      <c r="J29" s="3"/>
      <c r="K29" s="3"/>
    </row>
    <row r="30" spans="1:11" ht="12.75">
      <c r="A30" s="13"/>
      <c r="B30" s="3" t="s">
        <v>390</v>
      </c>
      <c r="C30" s="3"/>
      <c r="D30" s="3"/>
      <c r="E30" s="3"/>
      <c r="F30" s="3"/>
      <c r="G30" s="3"/>
      <c r="H30" s="3"/>
      <c r="I30" s="3"/>
      <c r="J30" s="3"/>
      <c r="K30" s="3"/>
    </row>
    <row r="31" spans="1:11" ht="12.75">
      <c r="A31" s="5"/>
      <c r="B31" s="3" t="s">
        <v>389</v>
      </c>
      <c r="D31" s="3"/>
      <c r="E31" s="3"/>
      <c r="F31" s="3"/>
      <c r="G31" s="3"/>
      <c r="H31" s="3"/>
      <c r="I31" s="3"/>
      <c r="J31" s="3"/>
      <c r="K31" s="3"/>
    </row>
    <row r="32" spans="1:11" ht="12.75">
      <c r="A32" s="317"/>
      <c r="B32" t="s">
        <v>391</v>
      </c>
      <c r="D32" s="3"/>
      <c r="E32" s="3"/>
      <c r="F32" s="3"/>
      <c r="G32" s="3"/>
      <c r="H32" s="3"/>
      <c r="I32" s="3"/>
      <c r="J32" s="3"/>
      <c r="K32" s="3"/>
    </row>
    <row r="33" spans="1:11" ht="12.75">
      <c r="A33" s="316" t="s">
        <v>374</v>
      </c>
      <c r="B33" t="s">
        <v>380</v>
      </c>
      <c r="D33" s="3"/>
      <c r="E33" s="3"/>
      <c r="F33" s="3"/>
      <c r="G33" s="3"/>
      <c r="H33" s="3"/>
      <c r="I33" s="3"/>
      <c r="J33" s="3"/>
      <c r="K33" s="3"/>
    </row>
    <row r="35" ht="12.75">
      <c r="B35" t="s">
        <v>393</v>
      </c>
    </row>
    <row r="37" ht="12.75">
      <c r="I37" s="464"/>
    </row>
    <row r="39" spans="1:7" ht="12.75">
      <c r="A39" s="370" t="s">
        <v>58</v>
      </c>
      <c r="B39" s="368" t="s">
        <v>59</v>
      </c>
      <c r="C39" s="368" t="s">
        <v>381</v>
      </c>
      <c r="D39" s="368" t="s">
        <v>382</v>
      </c>
      <c r="E39" s="368" t="s">
        <v>404</v>
      </c>
      <c r="F39" s="368" t="s">
        <v>146</v>
      </c>
      <c r="G39" s="465">
        <v>36502</v>
      </c>
    </row>
    <row r="40" spans="1:7" ht="12.75">
      <c r="A40" s="416" t="s">
        <v>0</v>
      </c>
      <c r="B40" s="16" t="s">
        <v>370</v>
      </c>
      <c r="C40" s="417">
        <v>31.59</v>
      </c>
      <c r="D40" s="417">
        <v>31.65</v>
      </c>
      <c r="E40" s="418">
        <f>AVERAGE(D40,C40)</f>
        <v>31.619999999999997</v>
      </c>
      <c r="F40" s="419">
        <v>183</v>
      </c>
      <c r="G40" s="460">
        <v>183</v>
      </c>
    </row>
    <row r="41" spans="1:7" ht="12.75">
      <c r="A41" s="412" t="s">
        <v>0</v>
      </c>
      <c r="B41" s="315" t="s">
        <v>52</v>
      </c>
      <c r="C41" s="413">
        <v>31.18</v>
      </c>
      <c r="D41" s="413">
        <v>32.13</v>
      </c>
      <c r="E41" s="414">
        <f aca="true" t="shared" si="1" ref="E41:E48">AVERAGE(D41,C41)</f>
        <v>31.655</v>
      </c>
      <c r="F41" s="415">
        <v>101</v>
      </c>
      <c r="G41" s="463">
        <v>100</v>
      </c>
    </row>
    <row r="42" spans="1:7" ht="12.75">
      <c r="A42" s="416" t="s">
        <v>6</v>
      </c>
      <c r="B42" s="16" t="s">
        <v>7</v>
      </c>
      <c r="C42" s="417">
        <v>31.5</v>
      </c>
      <c r="D42" s="417">
        <v>32.62</v>
      </c>
      <c r="E42" s="418">
        <f t="shared" si="1"/>
        <v>32.06</v>
      </c>
      <c r="F42" s="419">
        <v>168</v>
      </c>
      <c r="G42" s="460">
        <v>165</v>
      </c>
    </row>
    <row r="43" spans="1:7" ht="12.75">
      <c r="A43" s="429" t="s">
        <v>48</v>
      </c>
      <c r="B43" s="18" t="s">
        <v>49</v>
      </c>
      <c r="C43" s="430">
        <v>32.65</v>
      </c>
      <c r="D43" s="430">
        <v>32.89</v>
      </c>
      <c r="E43" s="431">
        <f t="shared" si="1"/>
        <v>32.769999999999996</v>
      </c>
      <c r="F43" s="432">
        <v>157</v>
      </c>
      <c r="G43" s="459">
        <v>208</v>
      </c>
    </row>
    <row r="44" spans="1:7" ht="12.75">
      <c r="A44" s="412" t="s">
        <v>6</v>
      </c>
      <c r="B44" s="315" t="s">
        <v>35</v>
      </c>
      <c r="C44" s="413">
        <v>31.21</v>
      </c>
      <c r="D44" s="413">
        <v>33.19</v>
      </c>
      <c r="E44" s="414">
        <f t="shared" si="1"/>
        <v>32.2</v>
      </c>
      <c r="F44" s="415">
        <v>135</v>
      </c>
      <c r="G44" s="463">
        <v>118</v>
      </c>
    </row>
    <row r="45" spans="1:7" ht="12.75">
      <c r="A45" s="416" t="s">
        <v>48</v>
      </c>
      <c r="B45" s="16" t="s">
        <v>53</v>
      </c>
      <c r="C45" s="417">
        <v>31.46</v>
      </c>
      <c r="D45" s="417">
        <v>33.19</v>
      </c>
      <c r="E45" s="418">
        <f t="shared" si="1"/>
        <v>32.325</v>
      </c>
      <c r="F45" s="419">
        <v>105</v>
      </c>
      <c r="G45" s="460">
        <v>105</v>
      </c>
    </row>
    <row r="46" spans="1:7" ht="12.75">
      <c r="A46" s="420" t="s">
        <v>37</v>
      </c>
      <c r="B46" s="13" t="s">
        <v>38</v>
      </c>
      <c r="C46" s="421">
        <v>31.91</v>
      </c>
      <c r="D46" s="421">
        <v>33.51</v>
      </c>
      <c r="E46" s="422">
        <f t="shared" si="1"/>
        <v>32.71</v>
      </c>
      <c r="F46" s="423">
        <v>135</v>
      </c>
      <c r="G46" s="461">
        <v>136</v>
      </c>
    </row>
    <row r="47" spans="1:7" ht="12.75">
      <c r="A47" s="420" t="s">
        <v>51</v>
      </c>
      <c r="B47" s="13" t="s">
        <v>54</v>
      </c>
      <c r="C47" s="421">
        <v>32.14</v>
      </c>
      <c r="D47" s="421">
        <v>34.13</v>
      </c>
      <c r="E47" s="422">
        <f t="shared" si="1"/>
        <v>33.135000000000005</v>
      </c>
      <c r="F47" s="423">
        <v>125</v>
      </c>
      <c r="G47" s="461">
        <v>123</v>
      </c>
    </row>
    <row r="48" spans="1:7" ht="12.75">
      <c r="A48" s="424" t="s">
        <v>39</v>
      </c>
      <c r="B48" s="425" t="s">
        <v>40</v>
      </c>
      <c r="C48" s="426">
        <v>31.74</v>
      </c>
      <c r="D48" s="426">
        <v>34.54</v>
      </c>
      <c r="E48" s="427">
        <f t="shared" si="1"/>
        <v>33.14</v>
      </c>
      <c r="F48" s="428">
        <v>165</v>
      </c>
      <c r="G48" s="462">
        <v>165</v>
      </c>
    </row>
    <row r="49" spans="1:7" ht="12.75">
      <c r="A49" s="412" t="s">
        <v>27</v>
      </c>
      <c r="B49" s="315" t="s">
        <v>28</v>
      </c>
      <c r="C49" s="413">
        <v>31.23</v>
      </c>
      <c r="D49" s="413"/>
      <c r="E49" s="414"/>
      <c r="F49" s="415">
        <v>195</v>
      </c>
      <c r="G49" s="403">
        <v>195</v>
      </c>
    </row>
    <row r="50" spans="1:7" ht="12.75">
      <c r="A50" s="412" t="s">
        <v>27</v>
      </c>
      <c r="B50" s="315" t="s">
        <v>548</v>
      </c>
      <c r="C50" s="413"/>
      <c r="D50" s="413"/>
      <c r="E50" s="414"/>
      <c r="F50" s="403"/>
      <c r="G50" s="415">
        <v>220</v>
      </c>
    </row>
    <row r="51" spans="1:6" ht="12.75">
      <c r="A51" s="420" t="s">
        <v>44</v>
      </c>
      <c r="B51" s="13" t="s">
        <v>57</v>
      </c>
      <c r="C51" s="421">
        <v>31.97</v>
      </c>
      <c r="D51" s="421"/>
      <c r="E51" s="422"/>
      <c r="F51" s="423">
        <v>77</v>
      </c>
    </row>
    <row r="52" spans="1:6" ht="12.75">
      <c r="A52" s="420" t="s">
        <v>0</v>
      </c>
      <c r="B52" s="13" t="s">
        <v>41</v>
      </c>
      <c r="C52" s="421">
        <v>32.06</v>
      </c>
      <c r="D52" s="421"/>
      <c r="E52" s="422"/>
      <c r="F52" s="423">
        <v>162</v>
      </c>
    </row>
    <row r="54" spans="1:12" ht="38.25">
      <c r="A54" s="370" t="s">
        <v>58</v>
      </c>
      <c r="B54" s="368" t="s">
        <v>59</v>
      </c>
      <c r="C54" s="368" t="s">
        <v>403</v>
      </c>
      <c r="D54" s="368" t="s">
        <v>387</v>
      </c>
      <c r="E54" s="368" t="s">
        <v>388</v>
      </c>
      <c r="F54" s="368" t="s">
        <v>383</v>
      </c>
      <c r="G54" s="314" t="s">
        <v>146</v>
      </c>
      <c r="H54" s="314" t="s">
        <v>378</v>
      </c>
      <c r="I54" s="314" t="s">
        <v>379</v>
      </c>
      <c r="J54" s="314"/>
      <c r="K54" s="314"/>
      <c r="L54" s="314" t="s">
        <v>395</v>
      </c>
    </row>
    <row r="55" spans="1:12" ht="12.75">
      <c r="A55" s="312" t="s">
        <v>0</v>
      </c>
      <c r="B55" s="356" t="s">
        <v>370</v>
      </c>
      <c r="C55" s="356">
        <v>7.61</v>
      </c>
      <c r="D55" s="356">
        <v>8.42</v>
      </c>
      <c r="E55" s="372">
        <v>8.28</v>
      </c>
      <c r="F55" s="372">
        <f aca="true" t="shared" si="2" ref="F55:F66">AVERAGE(C55,D55,E55)</f>
        <v>8.103333333333333</v>
      </c>
      <c r="G55" s="381">
        <v>183</v>
      </c>
      <c r="H55" s="364" t="s">
        <v>377</v>
      </c>
      <c r="I55" s="313" t="s">
        <v>375</v>
      </c>
      <c r="J55" s="376" t="s">
        <v>148</v>
      </c>
      <c r="K55" s="376" t="s">
        <v>148</v>
      </c>
      <c r="L55" s="377">
        <v>9</v>
      </c>
    </row>
    <row r="56" spans="1:12" ht="12.75">
      <c r="A56" s="312" t="s">
        <v>27</v>
      </c>
      <c r="B56" s="356" t="s">
        <v>28</v>
      </c>
      <c r="C56" s="356">
        <v>7.63</v>
      </c>
      <c r="D56" s="356">
        <v>8.22</v>
      </c>
      <c r="E56" s="372"/>
      <c r="F56" s="372">
        <f t="shared" si="2"/>
        <v>7.925000000000001</v>
      </c>
      <c r="G56" s="381">
        <v>195</v>
      </c>
      <c r="H56" s="364" t="s">
        <v>372</v>
      </c>
      <c r="I56" s="310">
        <v>140</v>
      </c>
      <c r="J56" s="376" t="s">
        <v>148</v>
      </c>
      <c r="K56" s="376" t="s">
        <v>148</v>
      </c>
      <c r="L56" s="377">
        <v>12</v>
      </c>
    </row>
    <row r="57" spans="1:12" ht="12.75">
      <c r="A57" s="312" t="s">
        <v>6</v>
      </c>
      <c r="B57" s="356" t="s">
        <v>7</v>
      </c>
      <c r="C57" s="356">
        <v>7.49</v>
      </c>
      <c r="D57" s="356">
        <v>8.22</v>
      </c>
      <c r="E57" s="372">
        <v>7.36</v>
      </c>
      <c r="F57" s="372">
        <f t="shared" si="2"/>
        <v>7.69</v>
      </c>
      <c r="G57" s="381">
        <v>168</v>
      </c>
      <c r="H57" s="364" t="s">
        <v>372</v>
      </c>
      <c r="I57" s="364">
        <v>180</v>
      </c>
      <c r="J57" s="376" t="s">
        <v>161</v>
      </c>
      <c r="K57" s="376" t="s">
        <v>148</v>
      </c>
      <c r="L57" s="377">
        <v>8</v>
      </c>
    </row>
    <row r="58" spans="1:12" ht="12.75">
      <c r="A58" s="312" t="s">
        <v>37</v>
      </c>
      <c r="B58" s="356" t="s">
        <v>38</v>
      </c>
      <c r="C58" s="356">
        <v>7.32</v>
      </c>
      <c r="D58" s="356">
        <v>8.15</v>
      </c>
      <c r="E58" s="372">
        <v>6.58</v>
      </c>
      <c r="F58" s="372">
        <f t="shared" si="2"/>
        <v>7.3500000000000005</v>
      </c>
      <c r="G58" s="381">
        <v>135</v>
      </c>
      <c r="H58" s="364" t="s">
        <v>377</v>
      </c>
      <c r="I58" s="364">
        <v>220</v>
      </c>
      <c r="J58" s="376" t="s">
        <v>148</v>
      </c>
      <c r="K58" s="376" t="s">
        <v>148</v>
      </c>
      <c r="L58" s="377">
        <v>4</v>
      </c>
    </row>
    <row r="59" spans="1:12" ht="12.75">
      <c r="A59" s="312" t="s">
        <v>48</v>
      </c>
      <c r="B59" s="356" t="s">
        <v>49</v>
      </c>
      <c r="C59" s="356">
        <v>7.33</v>
      </c>
      <c r="D59" s="356">
        <v>7.22</v>
      </c>
      <c r="E59" s="372">
        <v>7.11</v>
      </c>
      <c r="F59" s="372">
        <f t="shared" si="2"/>
        <v>7.22</v>
      </c>
      <c r="G59" s="381">
        <v>157</v>
      </c>
      <c r="H59" s="364" t="s">
        <v>372</v>
      </c>
      <c r="I59" s="364">
        <v>280</v>
      </c>
      <c r="J59" s="376" t="s">
        <v>148</v>
      </c>
      <c r="K59" s="376" t="s">
        <v>148</v>
      </c>
      <c r="L59" s="377">
        <v>7</v>
      </c>
    </row>
    <row r="60" spans="1:12" ht="12.75">
      <c r="A60" s="312" t="s">
        <v>39</v>
      </c>
      <c r="B60" s="356" t="s">
        <v>40</v>
      </c>
      <c r="C60" s="356">
        <v>6.93</v>
      </c>
      <c r="D60" s="356">
        <v>8.15</v>
      </c>
      <c r="E60" s="372">
        <v>6.58</v>
      </c>
      <c r="F60" s="372">
        <f t="shared" si="2"/>
        <v>7.22</v>
      </c>
      <c r="G60" s="381">
        <v>165</v>
      </c>
      <c r="H60" s="364" t="s">
        <v>377</v>
      </c>
      <c r="I60" s="364">
        <v>320</v>
      </c>
      <c r="J60" s="376" t="s">
        <v>161</v>
      </c>
      <c r="K60" s="376" t="s">
        <v>148</v>
      </c>
      <c r="L60" s="377">
        <v>11</v>
      </c>
    </row>
    <row r="61" spans="1:12" ht="12.75">
      <c r="A61" s="312" t="s">
        <v>0</v>
      </c>
      <c r="B61" s="356" t="s">
        <v>52</v>
      </c>
      <c r="C61" s="356">
        <v>6.72</v>
      </c>
      <c r="D61" s="356">
        <v>8.21</v>
      </c>
      <c r="E61" s="372">
        <v>6.58</v>
      </c>
      <c r="F61" s="372">
        <f t="shared" si="2"/>
        <v>7.169999999999999</v>
      </c>
      <c r="G61" s="381">
        <v>101</v>
      </c>
      <c r="H61" s="364" t="s">
        <v>377</v>
      </c>
      <c r="I61" s="310">
        <v>140</v>
      </c>
      <c r="J61" s="376" t="s">
        <v>148</v>
      </c>
      <c r="K61" s="376" t="s">
        <v>148</v>
      </c>
      <c r="L61" s="377">
        <v>2</v>
      </c>
    </row>
    <row r="62" spans="1:12" ht="12.75">
      <c r="A62" s="312" t="s">
        <v>0</v>
      </c>
      <c r="B62" s="356" t="s">
        <v>41</v>
      </c>
      <c r="C62" s="356">
        <v>7.56</v>
      </c>
      <c r="D62" s="356">
        <v>6.75</v>
      </c>
      <c r="E62" s="372"/>
      <c r="F62" s="372">
        <f t="shared" si="2"/>
        <v>7.154999999999999</v>
      </c>
      <c r="G62" s="381">
        <v>162</v>
      </c>
      <c r="H62" s="382" t="s">
        <v>42</v>
      </c>
      <c r="I62" s="364">
        <v>240</v>
      </c>
      <c r="J62" s="376" t="s">
        <v>161</v>
      </c>
      <c r="K62" s="376" t="s">
        <v>148</v>
      </c>
      <c r="L62" s="377">
        <v>10</v>
      </c>
    </row>
    <row r="63" spans="1:12" ht="12.75">
      <c r="A63" s="312" t="s">
        <v>6</v>
      </c>
      <c r="B63" s="356" t="s">
        <v>35</v>
      </c>
      <c r="C63" s="356">
        <v>6.5</v>
      </c>
      <c r="D63" s="356">
        <v>7.63</v>
      </c>
      <c r="E63" s="372">
        <v>5.92</v>
      </c>
      <c r="F63" s="372">
        <f t="shared" si="2"/>
        <v>6.683333333333333</v>
      </c>
      <c r="G63" s="381">
        <v>135</v>
      </c>
      <c r="H63" s="364" t="s">
        <v>377</v>
      </c>
      <c r="I63" s="364"/>
      <c r="J63" s="376"/>
      <c r="K63" s="376"/>
      <c r="L63" s="377">
        <v>6</v>
      </c>
    </row>
    <row r="64" spans="1:12" ht="12.75">
      <c r="A64" s="312" t="s">
        <v>51</v>
      </c>
      <c r="B64" s="356" t="s">
        <v>54</v>
      </c>
      <c r="C64" s="356">
        <v>6.51</v>
      </c>
      <c r="D64" s="356">
        <v>7.38</v>
      </c>
      <c r="E64" s="372">
        <v>6.02</v>
      </c>
      <c r="F64" s="372">
        <f t="shared" si="2"/>
        <v>6.636666666666667</v>
      </c>
      <c r="G64" s="381">
        <v>125</v>
      </c>
      <c r="H64" s="364" t="s">
        <v>377</v>
      </c>
      <c r="I64" s="364">
        <v>180</v>
      </c>
      <c r="J64" s="376" t="s">
        <v>148</v>
      </c>
      <c r="K64" s="376" t="s">
        <v>148</v>
      </c>
      <c r="L64" s="377">
        <v>5</v>
      </c>
    </row>
    <row r="65" spans="1:12" ht="12.75">
      <c r="A65" s="312" t="s">
        <v>48</v>
      </c>
      <c r="B65" s="356" t="s">
        <v>53</v>
      </c>
      <c r="C65" s="356">
        <v>6.73</v>
      </c>
      <c r="D65" s="356">
        <v>7.17</v>
      </c>
      <c r="E65" s="372">
        <v>6</v>
      </c>
      <c r="F65" s="372">
        <f t="shared" si="2"/>
        <v>6.633333333333333</v>
      </c>
      <c r="G65" s="381">
        <v>105</v>
      </c>
      <c r="H65" s="364" t="s">
        <v>372</v>
      </c>
      <c r="I65" s="364">
        <v>200</v>
      </c>
      <c r="J65" s="376" t="s">
        <v>148</v>
      </c>
      <c r="K65" s="376" t="s">
        <v>148</v>
      </c>
      <c r="L65" s="377">
        <v>3</v>
      </c>
    </row>
    <row r="66" spans="1:12" ht="12.75">
      <c r="A66" s="312" t="s">
        <v>44</v>
      </c>
      <c r="B66" s="356" t="s">
        <v>57</v>
      </c>
      <c r="C66" s="356">
        <v>7.07</v>
      </c>
      <c r="D66" s="356">
        <v>5.96</v>
      </c>
      <c r="E66" s="372"/>
      <c r="F66" s="372">
        <f t="shared" si="2"/>
        <v>6.515000000000001</v>
      </c>
      <c r="G66" s="381">
        <v>77</v>
      </c>
      <c r="H66" s="382" t="s">
        <v>42</v>
      </c>
      <c r="I66" s="383" t="s">
        <v>376</v>
      </c>
      <c r="J66" s="376" t="s">
        <v>148</v>
      </c>
      <c r="K66" s="376" t="s">
        <v>148</v>
      </c>
      <c r="L66" s="377">
        <v>1</v>
      </c>
    </row>
    <row r="68" spans="1:8" ht="25.5">
      <c r="A68" s="370" t="s">
        <v>58</v>
      </c>
      <c r="B68" s="368" t="s">
        <v>59</v>
      </c>
      <c r="C68" s="368" t="s">
        <v>383</v>
      </c>
      <c r="D68" s="314" t="s">
        <v>146</v>
      </c>
      <c r="E68" s="314" t="s">
        <v>378</v>
      </c>
      <c r="F68" s="314" t="s">
        <v>379</v>
      </c>
      <c r="G68" s="314" t="s">
        <v>405</v>
      </c>
      <c r="H68" s="314" t="s">
        <v>395</v>
      </c>
    </row>
    <row r="69" spans="1:8" ht="12.75">
      <c r="A69" s="312" t="s">
        <v>0</v>
      </c>
      <c r="B69" s="356" t="s">
        <v>370</v>
      </c>
      <c r="C69" s="372">
        <v>8.103333333333333</v>
      </c>
      <c r="D69" s="375">
        <v>183</v>
      </c>
      <c r="E69" s="364" t="s">
        <v>406</v>
      </c>
      <c r="F69" s="313" t="s">
        <v>375</v>
      </c>
      <c r="G69" s="376" t="s">
        <v>148</v>
      </c>
      <c r="H69" s="377">
        <v>9</v>
      </c>
    </row>
    <row r="70" spans="1:8" ht="12.75">
      <c r="A70" s="312" t="s">
        <v>27</v>
      </c>
      <c r="B70" s="356" t="s">
        <v>28</v>
      </c>
      <c r="C70" s="372">
        <v>7.925</v>
      </c>
      <c r="D70" s="381">
        <v>195</v>
      </c>
      <c r="E70" s="364" t="s">
        <v>408</v>
      </c>
      <c r="F70" s="310">
        <v>140</v>
      </c>
      <c r="G70" s="376" t="s">
        <v>148</v>
      </c>
      <c r="H70" s="377">
        <v>12</v>
      </c>
    </row>
    <row r="71" spans="1:8" ht="12.75">
      <c r="A71" s="312" t="s">
        <v>6</v>
      </c>
      <c r="B71" s="356" t="s">
        <v>7</v>
      </c>
      <c r="C71" s="372">
        <v>7.69</v>
      </c>
      <c r="D71" s="381">
        <v>168</v>
      </c>
      <c r="E71" s="364" t="s">
        <v>408</v>
      </c>
      <c r="F71" s="364">
        <v>180</v>
      </c>
      <c r="G71" s="376" t="s">
        <v>161</v>
      </c>
      <c r="H71" s="377">
        <v>8</v>
      </c>
    </row>
    <row r="72" spans="1:8" ht="12.75">
      <c r="A72" s="312" t="s">
        <v>37</v>
      </c>
      <c r="B72" s="356" t="s">
        <v>38</v>
      </c>
      <c r="C72" s="372">
        <v>7.35</v>
      </c>
      <c r="D72" s="375">
        <v>135</v>
      </c>
      <c r="E72" s="364" t="s">
        <v>406</v>
      </c>
      <c r="F72" s="364">
        <v>220</v>
      </c>
      <c r="G72" s="376" t="s">
        <v>148</v>
      </c>
      <c r="H72" s="377">
        <v>4</v>
      </c>
    </row>
    <row r="73" spans="1:8" ht="12.75">
      <c r="A73" s="312" t="s">
        <v>48</v>
      </c>
      <c r="B73" s="356" t="s">
        <v>49</v>
      </c>
      <c r="C73" s="372">
        <v>7.22</v>
      </c>
      <c r="D73" s="375">
        <v>157</v>
      </c>
      <c r="E73" s="364" t="s">
        <v>408</v>
      </c>
      <c r="F73" s="364">
        <v>280</v>
      </c>
      <c r="G73" s="376" t="s">
        <v>148</v>
      </c>
      <c r="H73" s="377">
        <v>7</v>
      </c>
    </row>
    <row r="74" spans="1:8" ht="12.75">
      <c r="A74" s="312" t="s">
        <v>39</v>
      </c>
      <c r="B74" s="356" t="s">
        <v>40</v>
      </c>
      <c r="C74" s="372">
        <v>7.22</v>
      </c>
      <c r="D74" s="375">
        <v>165</v>
      </c>
      <c r="E74" s="364" t="s">
        <v>406</v>
      </c>
      <c r="F74" s="364">
        <v>320</v>
      </c>
      <c r="G74" s="376" t="s">
        <v>161</v>
      </c>
      <c r="H74" s="377">
        <v>11</v>
      </c>
    </row>
    <row r="75" spans="1:8" ht="12.75">
      <c r="A75" s="312" t="s">
        <v>0</v>
      </c>
      <c r="B75" s="356" t="s">
        <v>52</v>
      </c>
      <c r="C75" s="372">
        <v>7.17</v>
      </c>
      <c r="D75" s="381">
        <v>101</v>
      </c>
      <c r="E75" s="364" t="s">
        <v>406</v>
      </c>
      <c r="F75" s="310">
        <v>140</v>
      </c>
      <c r="G75" s="376" t="s">
        <v>148</v>
      </c>
      <c r="H75" s="377">
        <v>2</v>
      </c>
    </row>
    <row r="76" spans="1:8" ht="12.75">
      <c r="A76" s="312" t="s">
        <v>0</v>
      </c>
      <c r="B76" s="356" t="s">
        <v>41</v>
      </c>
      <c r="C76" s="372">
        <v>7.155</v>
      </c>
      <c r="D76" s="375">
        <v>162</v>
      </c>
      <c r="E76" s="382" t="s">
        <v>407</v>
      </c>
      <c r="F76" s="364">
        <v>240</v>
      </c>
      <c r="G76" s="376" t="s">
        <v>161</v>
      </c>
      <c r="H76" s="377">
        <v>10</v>
      </c>
    </row>
    <row r="77" spans="1:8" ht="12.75">
      <c r="A77" s="312" t="s">
        <v>6</v>
      </c>
      <c r="B77" s="356" t="s">
        <v>35</v>
      </c>
      <c r="C77" s="372">
        <v>6.683333333333333</v>
      </c>
      <c r="D77" s="375">
        <v>135</v>
      </c>
      <c r="E77" s="364" t="s">
        <v>406</v>
      </c>
      <c r="F77" s="364"/>
      <c r="G77" s="376"/>
      <c r="H77" s="377">
        <v>6</v>
      </c>
    </row>
    <row r="78" spans="1:8" ht="12.75">
      <c r="A78" s="312" t="s">
        <v>51</v>
      </c>
      <c r="B78" s="356" t="s">
        <v>54</v>
      </c>
      <c r="C78" s="372">
        <v>6.636666666666667</v>
      </c>
      <c r="D78" s="375">
        <v>125</v>
      </c>
      <c r="E78" s="364" t="s">
        <v>406</v>
      </c>
      <c r="F78" s="364">
        <v>180</v>
      </c>
      <c r="G78" s="376" t="s">
        <v>148</v>
      </c>
      <c r="H78" s="377">
        <v>5</v>
      </c>
    </row>
    <row r="79" spans="1:8" ht="12.75">
      <c r="A79" s="312" t="s">
        <v>48</v>
      </c>
      <c r="B79" s="356" t="s">
        <v>53</v>
      </c>
      <c r="C79" s="372">
        <v>6.633333333333333</v>
      </c>
      <c r="D79" s="375">
        <v>105</v>
      </c>
      <c r="E79" s="364" t="s">
        <v>408</v>
      </c>
      <c r="F79" s="364">
        <v>200</v>
      </c>
      <c r="G79" s="376" t="s">
        <v>148</v>
      </c>
      <c r="H79" s="377">
        <v>3</v>
      </c>
    </row>
    <row r="80" spans="1:8" ht="12.75">
      <c r="A80" s="312" t="s">
        <v>44</v>
      </c>
      <c r="B80" s="356" t="s">
        <v>57</v>
      </c>
      <c r="C80" s="372">
        <v>6.515</v>
      </c>
      <c r="D80" s="375">
        <v>77</v>
      </c>
      <c r="E80" s="382" t="s">
        <v>407</v>
      </c>
      <c r="F80" s="383" t="s">
        <v>376</v>
      </c>
      <c r="G80" s="376" t="s">
        <v>148</v>
      </c>
      <c r="H80" s="377">
        <v>1</v>
      </c>
    </row>
  </sheetData>
  <mergeCells count="2">
    <mergeCell ref="B2:F2"/>
    <mergeCell ref="B3:F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zoomScale="200" zoomScaleNormal="200" workbookViewId="0" topLeftCell="A1">
      <selection activeCell="A31" sqref="A31"/>
    </sheetView>
  </sheetViews>
  <sheetFormatPr defaultColWidth="9.140625" defaultRowHeight="12.75"/>
  <cols>
    <col min="1" max="1" width="42.7109375" style="0" customWidth="1"/>
    <col min="2" max="2" width="13.8515625" style="0" customWidth="1"/>
    <col min="3" max="3" width="14.421875" style="0" customWidth="1"/>
    <col min="4" max="4" width="13.7109375" style="0" customWidth="1"/>
  </cols>
  <sheetData>
    <row r="1" spans="1:4" ht="12.75">
      <c r="A1" s="601" t="s">
        <v>498</v>
      </c>
      <c r="B1" s="602"/>
      <c r="C1" s="602"/>
      <c r="D1" s="603"/>
    </row>
    <row r="2" spans="1:4" ht="12.75">
      <c r="A2" s="604" t="s">
        <v>446</v>
      </c>
      <c r="B2" s="605"/>
      <c r="C2" s="605"/>
      <c r="D2" s="606"/>
    </row>
    <row r="3" spans="1:4" ht="12.75">
      <c r="A3" s="448" t="s">
        <v>447</v>
      </c>
      <c r="B3" s="449" t="s">
        <v>448</v>
      </c>
      <c r="C3" s="449" t="s">
        <v>449</v>
      </c>
      <c r="D3" s="450" t="s">
        <v>450</v>
      </c>
    </row>
    <row r="4" spans="1:4" ht="12.75">
      <c r="A4" s="448" t="s">
        <v>504</v>
      </c>
      <c r="B4" s="449" t="s">
        <v>451</v>
      </c>
      <c r="C4" s="449" t="s">
        <v>452</v>
      </c>
      <c r="D4" s="450" t="s">
        <v>453</v>
      </c>
    </row>
    <row r="5" spans="1:4" ht="12.75">
      <c r="A5" s="448" t="s">
        <v>500</v>
      </c>
      <c r="B5" s="449" t="s">
        <v>454</v>
      </c>
      <c r="C5" s="449" t="s">
        <v>455</v>
      </c>
      <c r="D5" s="450" t="s">
        <v>456</v>
      </c>
    </row>
    <row r="6" spans="1:4" ht="12.75">
      <c r="A6" s="448" t="s">
        <v>457</v>
      </c>
      <c r="B6" s="449" t="s">
        <v>458</v>
      </c>
      <c r="C6" s="449" t="s">
        <v>459</v>
      </c>
      <c r="D6" s="450" t="s">
        <v>460</v>
      </c>
    </row>
    <row r="7" spans="1:4" ht="12.75">
      <c r="A7" s="448" t="s">
        <v>501</v>
      </c>
      <c r="B7" s="449" t="s">
        <v>454</v>
      </c>
      <c r="C7" s="449" t="s">
        <v>461</v>
      </c>
      <c r="D7" s="450" t="s">
        <v>462</v>
      </c>
    </row>
    <row r="8" spans="1:4" ht="12.75">
      <c r="A8" s="448" t="s">
        <v>463</v>
      </c>
      <c r="B8" s="449" t="s">
        <v>464</v>
      </c>
      <c r="C8" s="449" t="s">
        <v>465</v>
      </c>
      <c r="D8" s="450" t="s">
        <v>466</v>
      </c>
    </row>
    <row r="9" spans="1:4" ht="12.75">
      <c r="A9" s="452" t="s">
        <v>467</v>
      </c>
      <c r="B9" s="449" t="s">
        <v>468</v>
      </c>
      <c r="C9" s="449" t="s">
        <v>469</v>
      </c>
      <c r="D9" s="450" t="s">
        <v>470</v>
      </c>
    </row>
    <row r="10" spans="1:4" ht="12.75">
      <c r="A10" s="448" t="s">
        <v>503</v>
      </c>
      <c r="B10" s="449" t="s">
        <v>471</v>
      </c>
      <c r="C10" s="449" t="s">
        <v>472</v>
      </c>
      <c r="D10" s="450" t="s">
        <v>473</v>
      </c>
    </row>
    <row r="11" spans="1:4" ht="59.25" customHeight="1">
      <c r="A11" s="595" t="s">
        <v>474</v>
      </c>
      <c r="B11" s="596"/>
      <c r="C11" s="596"/>
      <c r="D11" s="597"/>
    </row>
    <row r="12" spans="1:4" ht="13.5" thickBot="1">
      <c r="A12" s="598" t="s">
        <v>475</v>
      </c>
      <c r="B12" s="599"/>
      <c r="C12" s="599"/>
      <c r="D12" s="600"/>
    </row>
    <row r="13" spans="1:4" ht="12.75">
      <c r="A13" s="451"/>
      <c r="B13" s="451"/>
      <c r="C13" s="451"/>
      <c r="D13" s="451"/>
    </row>
    <row r="14" spans="1:4" ht="13.5" thickBot="1">
      <c r="A14" s="451"/>
      <c r="B14" s="451"/>
      <c r="C14" s="451"/>
      <c r="D14" s="451"/>
    </row>
    <row r="15" spans="1:4" ht="12.75">
      <c r="A15" s="601" t="s">
        <v>498</v>
      </c>
      <c r="B15" s="602"/>
      <c r="C15" s="602"/>
      <c r="D15" s="603"/>
    </row>
    <row r="16" spans="1:4" ht="12.75">
      <c r="A16" s="604" t="s">
        <v>476</v>
      </c>
      <c r="B16" s="605"/>
      <c r="C16" s="605"/>
      <c r="D16" s="606"/>
    </row>
    <row r="17" spans="1:4" ht="12.75">
      <c r="A17" s="448" t="s">
        <v>477</v>
      </c>
      <c r="B17" s="449" t="s">
        <v>448</v>
      </c>
      <c r="C17" s="449" t="s">
        <v>449</v>
      </c>
      <c r="D17" s="450" t="s">
        <v>450</v>
      </c>
    </row>
    <row r="18" spans="1:4" ht="12.75">
      <c r="A18" s="448" t="s">
        <v>478</v>
      </c>
      <c r="B18" s="449" t="s">
        <v>479</v>
      </c>
      <c r="C18" s="449" t="s">
        <v>480</v>
      </c>
      <c r="D18" s="450" t="s">
        <v>481</v>
      </c>
    </row>
    <row r="19" spans="1:4" ht="12.75">
      <c r="A19" s="448" t="s">
        <v>502</v>
      </c>
      <c r="B19" s="449" t="s">
        <v>454</v>
      </c>
      <c r="C19" s="449" t="s">
        <v>482</v>
      </c>
      <c r="D19" s="450" t="s">
        <v>499</v>
      </c>
    </row>
    <row r="20" spans="1:4" ht="12.75">
      <c r="A20" s="448" t="s">
        <v>483</v>
      </c>
      <c r="B20" s="449" t="s">
        <v>484</v>
      </c>
      <c r="C20" s="449" t="s">
        <v>485</v>
      </c>
      <c r="D20" s="450" t="s">
        <v>486</v>
      </c>
    </row>
    <row r="21" spans="1:4" ht="12.75">
      <c r="A21" s="452" t="s">
        <v>487</v>
      </c>
      <c r="B21" s="449" t="s">
        <v>488</v>
      </c>
      <c r="C21" s="449" t="s">
        <v>489</v>
      </c>
      <c r="D21" s="450" t="s">
        <v>490</v>
      </c>
    </row>
    <row r="22" spans="1:4" ht="12.75">
      <c r="A22" s="448" t="s">
        <v>463</v>
      </c>
      <c r="B22" s="449" t="s">
        <v>491</v>
      </c>
      <c r="C22" s="449" t="s">
        <v>492</v>
      </c>
      <c r="D22" s="450" t="s">
        <v>493</v>
      </c>
    </row>
    <row r="23" spans="1:4" ht="12.75">
      <c r="A23" s="452" t="s">
        <v>467</v>
      </c>
      <c r="B23" s="449" t="s">
        <v>494</v>
      </c>
      <c r="C23" s="449" t="s">
        <v>495</v>
      </c>
      <c r="D23" s="450" t="s">
        <v>496</v>
      </c>
    </row>
    <row r="24" spans="1:4" ht="13.5" thickBot="1">
      <c r="A24" s="598" t="s">
        <v>497</v>
      </c>
      <c r="B24" s="599"/>
      <c r="C24" s="599"/>
      <c r="D24" s="600"/>
    </row>
    <row r="25" spans="1:4" ht="13.5" thickBot="1">
      <c r="A25" s="594"/>
      <c r="B25" s="594"/>
      <c r="C25" s="594"/>
      <c r="D25" s="594"/>
    </row>
    <row r="26" spans="1:4" ht="25.5" customHeight="1" thickBot="1">
      <c r="A26" s="591" t="s">
        <v>505</v>
      </c>
      <c r="B26" s="592"/>
      <c r="C26" s="592"/>
      <c r="D26" s="593"/>
    </row>
  </sheetData>
  <mergeCells count="9">
    <mergeCell ref="A1:D1"/>
    <mergeCell ref="A2:D2"/>
    <mergeCell ref="A15:D15"/>
    <mergeCell ref="A16:D16"/>
    <mergeCell ref="A26:D26"/>
    <mergeCell ref="A25:D25"/>
    <mergeCell ref="A11:D11"/>
    <mergeCell ref="A12:D12"/>
    <mergeCell ref="A24:D24"/>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zoomScale="200" zoomScaleNormal="200" workbookViewId="0" topLeftCell="A1">
      <selection activeCell="A28" sqref="A28"/>
    </sheetView>
  </sheetViews>
  <sheetFormatPr defaultColWidth="9.140625" defaultRowHeight="12.75"/>
  <cols>
    <col min="1" max="1" width="5.8515625" style="0" customWidth="1"/>
    <col min="2" max="2" width="5.7109375" style="0" customWidth="1"/>
    <col min="3" max="3" width="7.8515625" style="0" customWidth="1"/>
    <col min="4" max="4" width="5.57421875" style="0" customWidth="1"/>
    <col min="5" max="5" width="5.8515625" style="0" customWidth="1"/>
    <col min="6" max="6" width="6.28125" style="0" customWidth="1"/>
    <col min="7" max="7" width="5.57421875" style="0" customWidth="1"/>
    <col min="8" max="8" width="5.421875" style="0" customWidth="1"/>
    <col min="9" max="9" width="5.8515625" style="0" customWidth="1"/>
    <col min="10" max="10" width="6.28125" style="0" customWidth="1"/>
    <col min="11" max="11" width="3.57421875" style="0" customWidth="1"/>
    <col min="12" max="12" width="26.421875" style="0" customWidth="1"/>
  </cols>
  <sheetData>
    <row r="1" spans="1:12" ht="13.5" thickBot="1">
      <c r="A1" s="611" t="s">
        <v>598</v>
      </c>
      <c r="B1" s="608"/>
      <c r="C1" s="608"/>
      <c r="D1" s="609"/>
      <c r="E1" s="469"/>
      <c r="F1" s="469"/>
      <c r="G1" s="611" t="s">
        <v>599</v>
      </c>
      <c r="H1" s="608"/>
      <c r="I1" s="608"/>
      <c r="J1" s="609"/>
      <c r="K1" s="469"/>
      <c r="L1" s="519" t="s">
        <v>616</v>
      </c>
    </row>
    <row r="2" spans="1:12" ht="13.5" thickBot="1">
      <c r="A2" s="520" t="s">
        <v>595</v>
      </c>
      <c r="B2" s="521" t="s">
        <v>596</v>
      </c>
      <c r="C2" s="612" t="s">
        <v>597</v>
      </c>
      <c r="D2" s="613"/>
      <c r="E2" s="469"/>
      <c r="F2" s="469"/>
      <c r="G2" s="520" t="s">
        <v>595</v>
      </c>
      <c r="H2" s="521" t="s">
        <v>596</v>
      </c>
      <c r="I2" s="612" t="s">
        <v>597</v>
      </c>
      <c r="J2" s="613"/>
      <c r="K2" s="469"/>
      <c r="L2" s="519"/>
    </row>
    <row r="3" spans="1:12" ht="12.75">
      <c r="A3" s="522">
        <v>-1.1</v>
      </c>
      <c r="B3" s="523">
        <v>-1.1</v>
      </c>
      <c r="C3" s="524">
        <v>-1.1</v>
      </c>
      <c r="D3" s="525">
        <v>0.1</v>
      </c>
      <c r="E3" s="607" t="s">
        <v>600</v>
      </c>
      <c r="F3" s="607"/>
      <c r="G3" s="522">
        <v>-1.1</v>
      </c>
      <c r="H3" s="523">
        <v>-1.1</v>
      </c>
      <c r="I3" s="524">
        <v>-1.1</v>
      </c>
      <c r="J3" s="525">
        <v>0.1</v>
      </c>
      <c r="K3" s="469"/>
      <c r="L3" s="519" t="s">
        <v>613</v>
      </c>
    </row>
    <row r="4" spans="1:12" ht="12.75">
      <c r="A4" s="526">
        <v>4.7</v>
      </c>
      <c r="B4" s="527">
        <v>4.7</v>
      </c>
      <c r="C4" s="528">
        <v>2.8</v>
      </c>
      <c r="D4" s="529">
        <v>4.8</v>
      </c>
      <c r="E4" s="607" t="s">
        <v>601</v>
      </c>
      <c r="F4" s="607"/>
      <c r="G4" s="526">
        <v>4.7</v>
      </c>
      <c r="H4" s="527">
        <v>4.7</v>
      </c>
      <c r="I4" s="528">
        <v>2.8</v>
      </c>
      <c r="J4" s="529">
        <v>4.8</v>
      </c>
      <c r="K4" s="469"/>
      <c r="L4" s="519" t="s">
        <v>614</v>
      </c>
    </row>
    <row r="5" spans="1:12" ht="12.75">
      <c r="A5" s="526">
        <v>-0.06</v>
      </c>
      <c r="B5" s="530">
        <v>0.31</v>
      </c>
      <c r="C5" s="528">
        <v>-0.23</v>
      </c>
      <c r="D5" s="529">
        <v>0.03</v>
      </c>
      <c r="E5" s="607" t="s">
        <v>602</v>
      </c>
      <c r="F5" s="607"/>
      <c r="G5" s="526">
        <v>-0.06</v>
      </c>
      <c r="H5" s="530">
        <v>-0.28</v>
      </c>
      <c r="I5" s="528">
        <v>-0.23</v>
      </c>
      <c r="J5" s="529">
        <v>0.03</v>
      </c>
      <c r="K5" s="469"/>
      <c r="L5" s="519" t="s">
        <v>615</v>
      </c>
    </row>
    <row r="6" spans="1:12" ht="12.75">
      <c r="A6" s="531">
        <v>15</v>
      </c>
      <c r="B6" s="532">
        <v>15</v>
      </c>
      <c r="C6" s="528"/>
      <c r="D6" s="529"/>
      <c r="E6" s="607" t="s">
        <v>603</v>
      </c>
      <c r="F6" s="607"/>
      <c r="G6" s="531">
        <v>15</v>
      </c>
      <c r="H6" s="532">
        <v>14.8</v>
      </c>
      <c r="I6" s="528"/>
      <c r="J6" s="529"/>
      <c r="K6" s="469"/>
      <c r="L6" s="519"/>
    </row>
    <row r="7" spans="1:12" ht="13.5" thickBot="1">
      <c r="A7" s="533">
        <v>13.9</v>
      </c>
      <c r="B7" s="534">
        <v>13.9</v>
      </c>
      <c r="C7" s="535"/>
      <c r="D7" s="536"/>
      <c r="E7" s="607" t="s">
        <v>604</v>
      </c>
      <c r="F7" s="607"/>
      <c r="G7" s="533">
        <v>13.7</v>
      </c>
      <c r="H7" s="534">
        <v>13.7</v>
      </c>
      <c r="I7" s="535"/>
      <c r="J7" s="536"/>
      <c r="K7" s="469"/>
      <c r="L7" s="519"/>
    </row>
    <row r="8" spans="1:12" ht="12.75">
      <c r="A8" s="469"/>
      <c r="B8" s="469"/>
      <c r="C8" s="469"/>
      <c r="D8" s="469"/>
      <c r="E8" s="469"/>
      <c r="F8" s="469"/>
      <c r="G8" s="469"/>
      <c r="H8" s="469"/>
      <c r="I8" s="469"/>
      <c r="J8" s="469"/>
      <c r="K8" s="469"/>
      <c r="L8" s="519"/>
    </row>
    <row r="9" spans="1:12" ht="12.75">
      <c r="A9" s="469"/>
      <c r="B9" s="469"/>
      <c r="C9" s="469"/>
      <c r="D9" s="469"/>
      <c r="E9" s="469"/>
      <c r="F9" s="469"/>
      <c r="G9" s="469"/>
      <c r="H9" s="469"/>
      <c r="I9" s="469"/>
      <c r="J9" s="469"/>
      <c r="K9" s="469"/>
      <c r="L9" s="519"/>
    </row>
    <row r="10" spans="1:12" ht="13.5" thickBot="1">
      <c r="A10" s="469"/>
      <c r="B10" s="469"/>
      <c r="C10" s="469"/>
      <c r="D10" s="469"/>
      <c r="E10" s="610" t="s">
        <v>608</v>
      </c>
      <c r="F10" s="610"/>
      <c r="G10" s="469"/>
      <c r="H10" s="469"/>
      <c r="I10" s="469"/>
      <c r="J10" s="469"/>
      <c r="K10" s="469"/>
      <c r="L10" s="519"/>
    </row>
    <row r="11" spans="1:12" ht="13.5" thickBot="1">
      <c r="A11" s="469"/>
      <c r="B11" s="469"/>
      <c r="C11" s="469"/>
      <c r="D11" s="517" t="s">
        <v>595</v>
      </c>
      <c r="E11" s="518" t="s">
        <v>596</v>
      </c>
      <c r="F11" s="608" t="s">
        <v>597</v>
      </c>
      <c r="G11" s="609"/>
      <c r="H11" s="469"/>
      <c r="I11" s="469"/>
      <c r="J11" s="469"/>
      <c r="K11" s="469"/>
      <c r="L11" s="519"/>
    </row>
    <row r="12" spans="1:12" ht="12.75">
      <c r="A12" s="469" t="s">
        <v>605</v>
      </c>
      <c r="B12" s="469"/>
      <c r="C12" s="469"/>
      <c r="D12" s="537">
        <v>0</v>
      </c>
      <c r="E12" s="538">
        <v>0</v>
      </c>
      <c r="F12" s="524">
        <v>-0.7</v>
      </c>
      <c r="G12" s="525">
        <v>0.7</v>
      </c>
      <c r="H12" s="469"/>
      <c r="I12" s="469"/>
      <c r="J12" s="469"/>
      <c r="K12" s="469"/>
      <c r="L12" s="519" t="s">
        <v>618</v>
      </c>
    </row>
    <row r="13" spans="1:12" ht="12.75">
      <c r="A13" s="469" t="s">
        <v>606</v>
      </c>
      <c r="B13" s="469"/>
      <c r="C13" s="469"/>
      <c r="D13" s="539">
        <v>0</v>
      </c>
      <c r="E13" s="540">
        <v>0</v>
      </c>
      <c r="F13" s="528">
        <v>0.9</v>
      </c>
      <c r="G13" s="529">
        <v>0.9</v>
      </c>
      <c r="H13" s="469"/>
      <c r="I13" s="469"/>
      <c r="J13" s="469"/>
      <c r="K13" s="469"/>
      <c r="L13" s="519" t="s">
        <v>618</v>
      </c>
    </row>
    <row r="14" spans="1:12" ht="13.5" thickBot="1">
      <c r="A14" s="469" t="s">
        <v>607</v>
      </c>
      <c r="B14" s="469"/>
      <c r="C14" s="469"/>
      <c r="D14" s="541">
        <v>-0.12</v>
      </c>
      <c r="E14" s="542">
        <v>-0.03</v>
      </c>
      <c r="F14" s="535">
        <v>-0.45</v>
      </c>
      <c r="G14" s="536">
        <v>0.05</v>
      </c>
      <c r="H14" s="469"/>
      <c r="I14" s="469"/>
      <c r="J14" s="469"/>
      <c r="K14" s="469"/>
      <c r="L14" s="519" t="s">
        <v>617</v>
      </c>
    </row>
    <row r="15" spans="1:12" ht="12.75">
      <c r="A15" s="469"/>
      <c r="B15" s="469"/>
      <c r="C15" s="469"/>
      <c r="D15" s="469"/>
      <c r="E15" s="469"/>
      <c r="F15" s="469"/>
      <c r="G15" s="469"/>
      <c r="H15" s="469"/>
      <c r="I15" s="469"/>
      <c r="J15" s="469"/>
      <c r="K15" s="469"/>
      <c r="L15" s="519"/>
    </row>
    <row r="16" spans="1:12" ht="13.5" thickBot="1">
      <c r="A16" s="469"/>
      <c r="B16" s="469"/>
      <c r="C16" s="469"/>
      <c r="D16" s="469"/>
      <c r="E16" s="469"/>
      <c r="F16" s="469"/>
      <c r="G16" s="469"/>
      <c r="H16" s="469"/>
      <c r="I16" s="469"/>
      <c r="J16" s="469"/>
      <c r="K16" s="469"/>
      <c r="L16" s="519"/>
    </row>
    <row r="17" spans="1:12" ht="13.5" thickBot="1">
      <c r="A17" s="611" t="s">
        <v>609</v>
      </c>
      <c r="B17" s="608"/>
      <c r="C17" s="608"/>
      <c r="D17" s="609"/>
      <c r="E17" s="469"/>
      <c r="F17" s="469"/>
      <c r="G17" s="611" t="s">
        <v>610</v>
      </c>
      <c r="H17" s="608"/>
      <c r="I17" s="608"/>
      <c r="J17" s="609"/>
      <c r="K17" s="469"/>
      <c r="L17" s="519"/>
    </row>
    <row r="18" spans="1:12" ht="13.5" thickBot="1">
      <c r="A18" s="520" t="s">
        <v>595</v>
      </c>
      <c r="B18" s="521" t="s">
        <v>596</v>
      </c>
      <c r="C18" s="612" t="s">
        <v>597</v>
      </c>
      <c r="D18" s="613"/>
      <c r="E18" s="469"/>
      <c r="F18" s="469"/>
      <c r="G18" s="520" t="s">
        <v>595</v>
      </c>
      <c r="H18" s="521" t="s">
        <v>596</v>
      </c>
      <c r="I18" s="612" t="s">
        <v>597</v>
      </c>
      <c r="J18" s="613"/>
      <c r="K18" s="469"/>
      <c r="L18" s="519"/>
    </row>
    <row r="19" spans="1:12" ht="12.75">
      <c r="A19" s="537">
        <v>-1</v>
      </c>
      <c r="B19" s="538">
        <v>-1</v>
      </c>
      <c r="C19" s="524">
        <v>-1.3</v>
      </c>
      <c r="D19" s="525">
        <v>0.1</v>
      </c>
      <c r="E19" s="607" t="s">
        <v>600</v>
      </c>
      <c r="F19" s="607"/>
      <c r="G19" s="522">
        <v>-1.2</v>
      </c>
      <c r="H19" s="523">
        <v>-1.1</v>
      </c>
      <c r="I19" s="524">
        <v>-1.3</v>
      </c>
      <c r="J19" s="525">
        <v>0.1</v>
      </c>
      <c r="K19" s="469"/>
      <c r="L19" s="519" t="s">
        <v>619</v>
      </c>
    </row>
    <row r="20" spans="1:12" ht="13.5" thickBot="1">
      <c r="A20" s="541">
        <v>0.11</v>
      </c>
      <c r="B20" s="542">
        <v>-0.04</v>
      </c>
      <c r="C20" s="535">
        <v>-0.07</v>
      </c>
      <c r="D20" s="536">
        <v>0.19</v>
      </c>
      <c r="E20" s="607" t="s">
        <v>602</v>
      </c>
      <c r="F20" s="607"/>
      <c r="G20" s="541">
        <v>0.11</v>
      </c>
      <c r="H20" s="542">
        <v>-0.01</v>
      </c>
      <c r="I20" s="535">
        <v>-0.07</v>
      </c>
      <c r="J20" s="536">
        <v>0.19</v>
      </c>
      <c r="K20" s="469"/>
      <c r="L20" s="519" t="s">
        <v>620</v>
      </c>
    </row>
    <row r="21" spans="1:12" ht="12.75">
      <c r="A21" s="469"/>
      <c r="B21" s="469"/>
      <c r="C21" s="469"/>
      <c r="D21" s="469"/>
      <c r="E21" s="469"/>
      <c r="F21" s="469"/>
      <c r="G21" s="469"/>
      <c r="H21" s="469"/>
      <c r="I21" s="469"/>
      <c r="J21" s="469"/>
      <c r="K21" s="469"/>
      <c r="L21" s="519"/>
    </row>
    <row r="22" spans="1:12" ht="13.5" thickBot="1">
      <c r="A22" s="469"/>
      <c r="B22" s="469"/>
      <c r="C22" s="469"/>
      <c r="D22" s="469"/>
      <c r="E22" s="610" t="s">
        <v>612</v>
      </c>
      <c r="F22" s="610"/>
      <c r="G22" s="469"/>
      <c r="H22" s="469"/>
      <c r="I22" s="469"/>
      <c r="J22" s="469"/>
      <c r="K22" s="469"/>
      <c r="L22" s="519"/>
    </row>
    <row r="23" spans="1:12" ht="13.5" thickBot="1">
      <c r="A23" s="469"/>
      <c r="B23" s="469"/>
      <c r="C23" s="469"/>
      <c r="D23" s="517" t="s">
        <v>595</v>
      </c>
      <c r="E23" s="518" t="s">
        <v>596</v>
      </c>
      <c r="F23" s="608" t="s">
        <v>597</v>
      </c>
      <c r="G23" s="609"/>
      <c r="H23" s="469"/>
      <c r="I23" s="469"/>
      <c r="J23" s="469"/>
      <c r="K23" s="469"/>
      <c r="L23" s="519"/>
    </row>
    <row r="24" spans="1:12" ht="12.75">
      <c r="A24" s="469" t="s">
        <v>607</v>
      </c>
      <c r="B24" s="469"/>
      <c r="C24" s="469"/>
      <c r="D24" s="543">
        <v>0.21</v>
      </c>
      <c r="E24" s="544">
        <v>-0.05</v>
      </c>
      <c r="F24" s="524">
        <v>-0.7</v>
      </c>
      <c r="G24" s="525">
        <v>0.7</v>
      </c>
      <c r="H24" s="469"/>
      <c r="I24" s="469"/>
      <c r="J24" s="469"/>
      <c r="K24" s="469"/>
      <c r="L24" s="519" t="s">
        <v>621</v>
      </c>
    </row>
    <row r="25" spans="1:12" ht="13.5" thickBot="1">
      <c r="A25" s="469" t="s">
        <v>611</v>
      </c>
      <c r="B25" s="469"/>
      <c r="C25" s="469"/>
      <c r="D25" s="545">
        <v>0</v>
      </c>
      <c r="E25" s="546">
        <v>-0.02</v>
      </c>
      <c r="F25" s="535">
        <v>0.9</v>
      </c>
      <c r="G25" s="536">
        <v>0.9</v>
      </c>
      <c r="H25" s="469"/>
      <c r="I25" s="469"/>
      <c r="J25" s="469"/>
      <c r="K25" s="469"/>
      <c r="L25" s="519"/>
    </row>
  </sheetData>
  <mergeCells count="19">
    <mergeCell ref="E6:F6"/>
    <mergeCell ref="A17:D17"/>
    <mergeCell ref="G17:J17"/>
    <mergeCell ref="F23:G23"/>
    <mergeCell ref="E22:F22"/>
    <mergeCell ref="C18:D18"/>
    <mergeCell ref="E19:F19"/>
    <mergeCell ref="E20:F20"/>
    <mergeCell ref="I18:J18"/>
    <mergeCell ref="E7:F7"/>
    <mergeCell ref="F11:G11"/>
    <mergeCell ref="E10:F10"/>
    <mergeCell ref="A1:D1"/>
    <mergeCell ref="C2:D2"/>
    <mergeCell ref="G1:J1"/>
    <mergeCell ref="I2:J2"/>
    <mergeCell ref="E3:F3"/>
    <mergeCell ref="E4:F4"/>
    <mergeCell ref="E5:F5"/>
  </mergeCells>
  <printOptions/>
  <pageMargins left="0.75" right="0.75" top="1" bottom="1" header="0.5" footer="0.5"/>
  <pageSetup fitToHeight="1" fitToWidth="1" horizontalDpi="1200" verticalDpi="1200" orientation="landscape" scale="93" r:id="rId1"/>
</worksheet>
</file>

<file path=xl/worksheets/sheet9.xml><?xml version="1.0" encoding="utf-8"?>
<worksheet xmlns="http://schemas.openxmlformats.org/spreadsheetml/2006/main" xmlns:r="http://schemas.openxmlformats.org/officeDocument/2006/relationships">
  <dimension ref="A1:F29"/>
  <sheetViews>
    <sheetView zoomScale="200" zoomScaleNormal="200" workbookViewId="0" topLeftCell="A1">
      <selection activeCell="A1" sqref="A1:F29"/>
    </sheetView>
  </sheetViews>
  <sheetFormatPr defaultColWidth="9.140625" defaultRowHeight="12.75"/>
  <cols>
    <col min="1" max="1" width="12.00390625" style="0" customWidth="1"/>
    <col min="2" max="2" width="18.140625" style="0" customWidth="1"/>
    <col min="3" max="3" width="8.421875" style="0" customWidth="1"/>
    <col min="4" max="4" width="15.00390625" style="0" customWidth="1"/>
  </cols>
  <sheetData>
    <row r="1" spans="1:6" ht="12.75">
      <c r="A1" s="453" t="s">
        <v>58</v>
      </c>
      <c r="B1" s="453" t="s">
        <v>59</v>
      </c>
      <c r="C1" s="453" t="s">
        <v>506</v>
      </c>
      <c r="D1" s="453" t="s">
        <v>378</v>
      </c>
      <c r="E1" s="453" t="s">
        <v>507</v>
      </c>
      <c r="F1" s="453" t="s">
        <v>508</v>
      </c>
    </row>
    <row r="2" spans="1:5" ht="12.75">
      <c r="A2" t="s">
        <v>0</v>
      </c>
      <c r="B2" t="s">
        <v>509</v>
      </c>
      <c r="C2" t="s">
        <v>430</v>
      </c>
      <c r="D2" t="s">
        <v>510</v>
      </c>
      <c r="E2" s="454">
        <v>122</v>
      </c>
    </row>
    <row r="3" spans="1:5" ht="12.75">
      <c r="A3" t="s">
        <v>29</v>
      </c>
      <c r="B3" t="s">
        <v>511</v>
      </c>
      <c r="C3" t="s">
        <v>430</v>
      </c>
      <c r="D3" t="s">
        <v>510</v>
      </c>
      <c r="E3" s="454">
        <v>79</v>
      </c>
    </row>
    <row r="4" spans="1:5" ht="12.75">
      <c r="A4" t="s">
        <v>29</v>
      </c>
      <c r="B4" t="s">
        <v>511</v>
      </c>
      <c r="C4" t="s">
        <v>426</v>
      </c>
      <c r="D4" t="s">
        <v>510</v>
      </c>
      <c r="E4" s="454">
        <v>92</v>
      </c>
    </row>
    <row r="5" spans="1:5" ht="12.75">
      <c r="A5" t="s">
        <v>0</v>
      </c>
      <c r="B5" t="s">
        <v>512</v>
      </c>
      <c r="C5" t="s">
        <v>513</v>
      </c>
      <c r="D5" t="s">
        <v>514</v>
      </c>
      <c r="E5" s="454">
        <v>108</v>
      </c>
    </row>
    <row r="6" spans="1:5" ht="12.75">
      <c r="A6" t="s">
        <v>4</v>
      </c>
      <c r="B6" t="s">
        <v>515</v>
      </c>
      <c r="C6" t="s">
        <v>513</v>
      </c>
      <c r="D6" t="s">
        <v>514</v>
      </c>
      <c r="E6" s="454">
        <v>79</v>
      </c>
    </row>
    <row r="7" spans="1:5" ht="12.75">
      <c r="A7" t="s">
        <v>4</v>
      </c>
      <c r="B7" t="s">
        <v>516</v>
      </c>
      <c r="C7" t="s">
        <v>430</v>
      </c>
      <c r="D7" t="s">
        <v>514</v>
      </c>
      <c r="E7" s="454">
        <v>127</v>
      </c>
    </row>
    <row r="8" spans="1:5" ht="12.75">
      <c r="A8" t="s">
        <v>27</v>
      </c>
      <c r="B8" t="s">
        <v>517</v>
      </c>
      <c r="C8" t="s">
        <v>513</v>
      </c>
      <c r="D8" t="s">
        <v>514</v>
      </c>
      <c r="E8" s="454">
        <v>104</v>
      </c>
    </row>
    <row r="9" spans="1:5" ht="12.75">
      <c r="A9" t="s">
        <v>27</v>
      </c>
      <c r="B9" t="s">
        <v>518</v>
      </c>
      <c r="C9" t="s">
        <v>430</v>
      </c>
      <c r="D9" t="s">
        <v>514</v>
      </c>
      <c r="E9" s="454">
        <v>110</v>
      </c>
    </row>
    <row r="10" spans="1:5" ht="12.75">
      <c r="A10" t="s">
        <v>29</v>
      </c>
      <c r="B10" t="s">
        <v>519</v>
      </c>
      <c r="C10" t="s">
        <v>430</v>
      </c>
      <c r="D10" t="s">
        <v>514</v>
      </c>
      <c r="E10" s="454">
        <v>127</v>
      </c>
    </row>
    <row r="11" spans="1:5" ht="12.75">
      <c r="A11" t="s">
        <v>6</v>
      </c>
      <c r="B11" t="s">
        <v>520</v>
      </c>
      <c r="C11" t="s">
        <v>513</v>
      </c>
      <c r="D11" t="s">
        <v>514</v>
      </c>
      <c r="E11" s="454">
        <v>83</v>
      </c>
    </row>
    <row r="12" spans="1:5" ht="12.75">
      <c r="A12" t="s">
        <v>521</v>
      </c>
      <c r="B12" t="s">
        <v>522</v>
      </c>
      <c r="C12" t="s">
        <v>430</v>
      </c>
      <c r="D12" t="s">
        <v>523</v>
      </c>
      <c r="E12" s="454">
        <v>99</v>
      </c>
    </row>
    <row r="13" spans="1:5" ht="12.75">
      <c r="A13" t="s">
        <v>524</v>
      </c>
      <c r="B13" t="s">
        <v>525</v>
      </c>
      <c r="C13" t="s">
        <v>430</v>
      </c>
      <c r="D13" t="s">
        <v>523</v>
      </c>
      <c r="E13" s="454">
        <v>88</v>
      </c>
    </row>
    <row r="14" spans="1:5" ht="12.75">
      <c r="A14" t="s">
        <v>39</v>
      </c>
      <c r="B14" t="s">
        <v>526</v>
      </c>
      <c r="C14" t="s">
        <v>426</v>
      </c>
      <c r="D14" t="s">
        <v>523</v>
      </c>
      <c r="E14" s="454">
        <v>102</v>
      </c>
    </row>
    <row r="15" spans="1:6" ht="12.75">
      <c r="A15" s="453" t="s">
        <v>39</v>
      </c>
      <c r="B15" s="453" t="s">
        <v>527</v>
      </c>
      <c r="C15" s="453" t="s">
        <v>430</v>
      </c>
      <c r="D15" s="453" t="s">
        <v>523</v>
      </c>
      <c r="E15" s="455">
        <v>112</v>
      </c>
      <c r="F15" s="455">
        <v>96</v>
      </c>
    </row>
    <row r="16" spans="1:6" ht="12.75">
      <c r="A16" t="s">
        <v>39</v>
      </c>
      <c r="B16" t="s">
        <v>527</v>
      </c>
      <c r="C16" t="s">
        <v>424</v>
      </c>
      <c r="D16" t="s">
        <v>523</v>
      </c>
      <c r="E16" s="454">
        <v>129</v>
      </c>
      <c r="F16" s="454">
        <v>126</v>
      </c>
    </row>
    <row r="17" spans="1:5" ht="12.75">
      <c r="A17" t="s">
        <v>29</v>
      </c>
      <c r="B17" t="s">
        <v>528</v>
      </c>
      <c r="C17" t="s">
        <v>430</v>
      </c>
      <c r="D17" t="s">
        <v>523</v>
      </c>
      <c r="E17" s="454">
        <v>74</v>
      </c>
    </row>
    <row r="18" spans="1:5" ht="12.75">
      <c r="A18" t="s">
        <v>6</v>
      </c>
      <c r="B18" t="s">
        <v>529</v>
      </c>
      <c r="C18" t="s">
        <v>426</v>
      </c>
      <c r="D18" t="s">
        <v>523</v>
      </c>
      <c r="E18" s="454">
        <v>92</v>
      </c>
    </row>
    <row r="19" spans="1:6" ht="12.75">
      <c r="A19" t="s">
        <v>4</v>
      </c>
      <c r="B19" t="s">
        <v>356</v>
      </c>
      <c r="C19" t="s">
        <v>424</v>
      </c>
      <c r="D19" t="s">
        <v>530</v>
      </c>
      <c r="E19" s="454">
        <v>162</v>
      </c>
      <c r="F19" s="456" t="s">
        <v>531</v>
      </c>
    </row>
    <row r="20" spans="1:5" ht="12.75">
      <c r="A20" t="s">
        <v>4</v>
      </c>
      <c r="B20" t="s">
        <v>356</v>
      </c>
      <c r="C20" t="s">
        <v>424</v>
      </c>
      <c r="D20" t="s">
        <v>530</v>
      </c>
      <c r="E20" s="454">
        <v>159</v>
      </c>
    </row>
    <row r="21" spans="1:5" ht="12.75">
      <c r="A21" t="s">
        <v>521</v>
      </c>
      <c r="B21" t="s">
        <v>532</v>
      </c>
      <c r="C21" t="s">
        <v>426</v>
      </c>
      <c r="D21" t="s">
        <v>533</v>
      </c>
      <c r="E21" s="454">
        <v>117</v>
      </c>
    </row>
    <row r="22" spans="1:5" ht="12.75">
      <c r="A22" t="s">
        <v>521</v>
      </c>
      <c r="B22" t="s">
        <v>534</v>
      </c>
      <c r="C22" t="s">
        <v>424</v>
      </c>
      <c r="D22" t="s">
        <v>533</v>
      </c>
      <c r="E22" s="454">
        <v>124</v>
      </c>
    </row>
    <row r="23" spans="1:5" ht="12.75">
      <c r="A23" t="s">
        <v>0</v>
      </c>
      <c r="B23" t="s">
        <v>535</v>
      </c>
      <c r="C23" t="s">
        <v>424</v>
      </c>
      <c r="D23" t="s">
        <v>533</v>
      </c>
      <c r="E23" s="454">
        <v>136</v>
      </c>
    </row>
    <row r="24" spans="1:5" ht="12.75">
      <c r="A24" s="453" t="s">
        <v>4</v>
      </c>
      <c r="B24" s="453" t="s">
        <v>427</v>
      </c>
      <c r="C24" s="453" t="s">
        <v>424</v>
      </c>
      <c r="D24" s="453" t="s">
        <v>533</v>
      </c>
      <c r="E24" s="455">
        <v>93</v>
      </c>
    </row>
    <row r="25" spans="1:5" ht="12.75">
      <c r="A25" t="s">
        <v>37</v>
      </c>
      <c r="B25" t="s">
        <v>428</v>
      </c>
      <c r="C25" t="s">
        <v>424</v>
      </c>
      <c r="D25" t="s">
        <v>533</v>
      </c>
      <c r="E25" s="454">
        <v>123</v>
      </c>
    </row>
    <row r="26" spans="1:5" ht="12.75">
      <c r="A26" t="s">
        <v>27</v>
      </c>
      <c r="B26" t="s">
        <v>429</v>
      </c>
      <c r="C26" t="s">
        <v>430</v>
      </c>
      <c r="D26" t="s">
        <v>533</v>
      </c>
      <c r="E26" s="454">
        <v>94</v>
      </c>
    </row>
    <row r="27" spans="1:5" ht="12.75">
      <c r="A27" t="s">
        <v>27</v>
      </c>
      <c r="B27" t="s">
        <v>431</v>
      </c>
      <c r="C27" t="s">
        <v>424</v>
      </c>
      <c r="D27" t="s">
        <v>533</v>
      </c>
      <c r="E27" s="454">
        <v>159</v>
      </c>
    </row>
    <row r="28" spans="1:5" ht="12.75">
      <c r="A28" t="s">
        <v>29</v>
      </c>
      <c r="B28" t="s">
        <v>153</v>
      </c>
      <c r="C28" t="s">
        <v>424</v>
      </c>
      <c r="D28" t="s">
        <v>533</v>
      </c>
      <c r="E28" s="454">
        <v>121</v>
      </c>
    </row>
    <row r="29" spans="1:5" ht="12.75">
      <c r="A29" t="s">
        <v>6</v>
      </c>
      <c r="B29" t="s">
        <v>536</v>
      </c>
      <c r="C29" t="s">
        <v>424</v>
      </c>
      <c r="D29" t="s">
        <v>533</v>
      </c>
      <c r="E29" s="454">
        <v>102</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Michelin -Pilot® XGT® Z4</dc:title>
  <dc:subject/>
  <dc:creator>Timothy Wright</dc:creator>
  <cp:keywords/>
  <dc:description/>
  <cp:lastModifiedBy>Timothy Wright</cp:lastModifiedBy>
  <cp:lastPrinted>2000-10-05T05:37:56Z</cp:lastPrinted>
  <dcterms:created xsi:type="dcterms:W3CDTF">1999-07-01T19:08:31Z</dcterms:created>
  <dcterms:modified xsi:type="dcterms:W3CDTF">2000-02-20T09:03:08Z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